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codeName="ThisWorkbook"/>
  <mc:AlternateContent xmlns:mc="http://schemas.openxmlformats.org/markup-compatibility/2006">
    <mc:Choice Requires="x15">
      <x15ac:absPath xmlns:x15ac="http://schemas.microsoft.com/office/spreadsheetml/2010/11/ac" url="X:\istatistik\DİSKET KOPYALAMA\ORTAK VERİ GÖNDERİM SETİ-SOLO\03-25\"/>
    </mc:Choice>
  </mc:AlternateContent>
  <bookViews>
    <workbookView xWindow="0" yWindow="0" windowWidth="28800" windowHeight="12180" tabRatio="880"/>
  </bookViews>
  <sheets>
    <sheet name="kapak-cover" sheetId="2" r:id="rId1"/>
    <sheet name="varlıklar" sheetId="80" r:id="rId2"/>
    <sheet name="assets" sheetId="81" r:id="rId3"/>
    <sheet name="yüküm." sheetId="4" r:id="rId4"/>
    <sheet name="liabilities" sheetId="66" r:id="rId5"/>
    <sheet name="nazım" sheetId="5" r:id="rId6"/>
    <sheet name="commit." sheetId="68" r:id="rId7"/>
    <sheet name="gelir" sheetId="6" r:id="rId8"/>
    <sheet name="inc-exp" sheetId="67" r:id="rId9"/>
    <sheet name="kaps.gel." sheetId="73" r:id="rId10"/>
    <sheet name="comp.inc." sheetId="74" r:id="rId11"/>
    <sheet name="özkaynak" sheetId="7" r:id="rId12"/>
    <sheet name="SE" sheetId="69" r:id="rId13"/>
    <sheet name="nakit akış" sheetId="8" r:id="rId14"/>
    <sheet name="cash-flow" sheetId="70" r:id="rId15"/>
    <sheet name="kar dağ." sheetId="9" r:id="rId16"/>
    <sheet name="profit distr." sheetId="71" r:id="rId17"/>
    <sheet name="malibünye1" sheetId="10" r:id="rId18"/>
    <sheet name="fin.pos.1" sheetId="37" r:id="rId19"/>
    <sheet name="malibünye2" sheetId="75" r:id="rId20"/>
    <sheet name="fin.pos.2" sheetId="77" r:id="rId21"/>
    <sheet name="KR5 stan.yak." sheetId="78" r:id="rId22"/>
    <sheet name="KR5 stan.app." sheetId="79" r:id="rId23"/>
    <sheet name="aktif1" sheetId="11" r:id="rId24"/>
    <sheet name="assets1" sheetId="38" r:id="rId25"/>
    <sheet name="aktif2" sheetId="12" r:id="rId26"/>
    <sheet name="assets2" sheetId="39" r:id="rId27"/>
    <sheet name="pasif1" sheetId="19" r:id="rId28"/>
    <sheet name="liab1" sheetId="49" r:id="rId29"/>
    <sheet name="pasif2" sheetId="20" r:id="rId30"/>
    <sheet name="liab2" sheetId="50" r:id="rId31"/>
    <sheet name="nzm" sheetId="28" r:id="rId32"/>
    <sheet name="off-bs" sheetId="59" r:id="rId33"/>
    <sheet name="gelir1" sheetId="26" r:id="rId34"/>
    <sheet name="income1" sheetId="57" r:id="rId35"/>
    <sheet name="risk grubu" sheetId="32" r:id="rId36"/>
    <sheet name="risk group" sheetId="63" r:id="rId37"/>
    <sheet name="yi-ydşb.tems." sheetId="33" r:id="rId38"/>
    <sheet name="branches" sheetId="64" r:id="rId39"/>
  </sheets>
  <definedNames>
    <definedName name="kontrol" localSheetId="2">#REF!</definedName>
    <definedName name="kontrol" localSheetId="22">özkaynak!#REF!</definedName>
    <definedName name="kontrol" localSheetId="12">SE!#REF!</definedName>
    <definedName name="kontrol" localSheetId="1">#REF!</definedName>
    <definedName name="kontrol">özkaynak!#REF!</definedName>
    <definedName name="krediriski" localSheetId="18">fin.pos.1!$A$114</definedName>
    <definedName name="krediriski" localSheetId="20">fin.pos.2!#REF!</definedName>
    <definedName name="krediriski" localSheetId="19">malibünye2!#REF!</definedName>
    <definedName name="krediriski">malibünye1!$A$115</definedName>
    <definedName name="_xlnm.Print_Area" localSheetId="23">aktif1!$A$1:$G$398</definedName>
    <definedName name="_xlnm.Print_Area" localSheetId="25">aktif2!$A$1:$I$35</definedName>
    <definedName name="_xlnm.Print_Area" localSheetId="2">assets!$A$1:$H$57</definedName>
    <definedName name="_xlnm.Print_Area" localSheetId="24">assets1!$A$1:$G$398</definedName>
    <definedName name="_xlnm.Print_Area" localSheetId="26">assets2!$A$1:$I$35</definedName>
    <definedName name="_xlnm.Print_Area" localSheetId="14">'cash-flow'!$A$1:$D$67</definedName>
    <definedName name="_xlnm.Print_Area" localSheetId="6">'commit.'!$A$1:$H$92</definedName>
    <definedName name="_xlnm.Print_Area" localSheetId="10">'comp.inc.'!$A$1:$C$22</definedName>
    <definedName name="_xlnm.Print_Area" localSheetId="18">fin.pos.1!$A$1:$T$644</definedName>
    <definedName name="_xlnm.Print_Area" localSheetId="20">fin.pos.2!$A$1:$I$81</definedName>
    <definedName name="_xlnm.Print_Area" localSheetId="7">gelir!$A$1:$F$70</definedName>
    <definedName name="_xlnm.Print_Area" localSheetId="33">gelir1!$A$1:$I$159</definedName>
    <definedName name="_xlnm.Print_Area" localSheetId="8">'inc-exp'!$A$1:$F$70</definedName>
    <definedName name="_xlnm.Print_Area" localSheetId="34">income1!$A$1:$I$161</definedName>
    <definedName name="_xlnm.Print_Area" localSheetId="0">'kapak-cover'!$A$1:$X$34</definedName>
    <definedName name="_xlnm.Print_Area" localSheetId="9">kaps.gel.!$A$1:$C$22</definedName>
    <definedName name="_xlnm.Print_Area" localSheetId="15">'kar dağ.'!$A$1:$C$67</definedName>
    <definedName name="_xlnm.Print_Area" localSheetId="28">liab1!$A$1:$J$152</definedName>
    <definedName name="_xlnm.Print_Area" localSheetId="30">liab2!$A$1:$H$19</definedName>
    <definedName name="_xlnm.Print_Area" localSheetId="4">liabilities!$A$1:$H$56</definedName>
    <definedName name="_xlnm.Print_Area" localSheetId="17">malibünye1!$A$1:$U$644</definedName>
    <definedName name="_xlnm.Print_Area" localSheetId="19">malibünye2!$A$1:$H$124</definedName>
    <definedName name="_xlnm.Print_Area" localSheetId="13">'nakit akış'!$A$1:$D$67</definedName>
    <definedName name="_xlnm.Print_Area" localSheetId="5">nazım!$A$1:$H$92</definedName>
    <definedName name="_xlnm.Print_Area" localSheetId="31">nzm!$A$1:$I$51</definedName>
    <definedName name="_xlnm.Print_Area" localSheetId="32">'off-bs'!$A$1:$I$51</definedName>
    <definedName name="_xlnm.Print_Area" localSheetId="11">özkaynak!$A$1:$P$60</definedName>
    <definedName name="_xlnm.Print_Area" localSheetId="27">pasif1!$A$1:$J$152</definedName>
    <definedName name="_xlnm.Print_Area" localSheetId="29">pasif2!$A$1:$H$20</definedName>
    <definedName name="_xlnm.Print_Area" localSheetId="16">'profit distr.'!$A$1:$C$66</definedName>
    <definedName name="_xlnm.Print_Area" localSheetId="36">'risk group'!$A$1:$G$49</definedName>
    <definedName name="_xlnm.Print_Area" localSheetId="35">'risk grubu'!$A$1:$G$49</definedName>
    <definedName name="_xlnm.Print_Area" localSheetId="12">SE!$A$1:$P$60</definedName>
    <definedName name="_xlnm.Print_Area" localSheetId="1">varlıklar!$A$1:$H$58</definedName>
    <definedName name="_xlnm.Print_Area" localSheetId="37">'yi-ydşb.tems.'!$A$1:$I$21</definedName>
    <definedName name="_xlnm.Print_Area" localSheetId="3">yüküm.!$A$1:$H$57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56" i="26" l="1"/>
  <c r="B156" i="26"/>
  <c r="G347" i="10" l="1"/>
  <c r="F347" i="10"/>
  <c r="E347" i="10"/>
  <c r="D347" i="10"/>
  <c r="C347" i="10"/>
  <c r="B347" i="10"/>
  <c r="G346" i="10"/>
  <c r="F346" i="10"/>
  <c r="E346" i="10"/>
  <c r="D346" i="10"/>
  <c r="C346" i="10"/>
  <c r="B346" i="10"/>
  <c r="A1" i="66" l="1"/>
  <c r="B581" i="37"/>
  <c r="F582" i="37"/>
  <c r="E582" i="37"/>
  <c r="D582" i="37"/>
  <c r="C582" i="37"/>
  <c r="F581" i="37"/>
  <c r="E581" i="37"/>
  <c r="D581" i="37"/>
  <c r="C581" i="37"/>
  <c r="F580" i="37"/>
  <c r="E580" i="37"/>
  <c r="D580" i="37"/>
  <c r="C580" i="37"/>
  <c r="F579" i="37"/>
  <c r="E579" i="37"/>
  <c r="D579" i="37"/>
  <c r="C579" i="37"/>
  <c r="F578" i="37"/>
  <c r="E578" i="37"/>
  <c r="D578" i="37"/>
  <c r="C578" i="37"/>
  <c r="F577" i="37"/>
  <c r="B577" i="37"/>
  <c r="F574" i="37"/>
  <c r="E574" i="37"/>
  <c r="D574" i="37"/>
  <c r="C574" i="37"/>
  <c r="B574" i="37"/>
  <c r="F573" i="37"/>
  <c r="E573" i="37"/>
  <c r="D573" i="37"/>
  <c r="C573" i="37"/>
  <c r="B573" i="37"/>
  <c r="F572" i="37"/>
  <c r="E572" i="37"/>
  <c r="D572" i="37"/>
  <c r="C572" i="37"/>
  <c r="B572" i="37"/>
  <c r="F571" i="37"/>
  <c r="E571" i="37"/>
  <c r="D571" i="37"/>
  <c r="C571" i="37"/>
  <c r="B571" i="37"/>
  <c r="F570" i="37"/>
  <c r="E570" i="37"/>
  <c r="D570" i="37"/>
  <c r="C570" i="37"/>
  <c r="B570" i="37"/>
  <c r="F569" i="37"/>
  <c r="E569" i="37"/>
  <c r="D569" i="37"/>
  <c r="C569" i="37"/>
  <c r="B569" i="37"/>
  <c r="F568" i="37"/>
  <c r="E568" i="37"/>
  <c r="D568" i="37"/>
  <c r="C568" i="37"/>
  <c r="B568" i="37"/>
  <c r="F566" i="37"/>
  <c r="E566" i="37"/>
  <c r="D566" i="37"/>
  <c r="C566" i="37"/>
  <c r="B566" i="37"/>
  <c r="F562" i="37"/>
  <c r="E562" i="37"/>
  <c r="D562" i="37"/>
  <c r="C562" i="37"/>
  <c r="B562" i="37"/>
  <c r="E561" i="37"/>
  <c r="D561" i="37"/>
  <c r="C561" i="37"/>
  <c r="B554" i="37"/>
  <c r="C554" i="37"/>
  <c r="D554" i="37"/>
  <c r="E554" i="37"/>
  <c r="F554" i="37"/>
  <c r="B555" i="37"/>
  <c r="C555" i="37"/>
  <c r="D555" i="37"/>
  <c r="E555" i="37"/>
  <c r="F555" i="37"/>
  <c r="F558" i="37"/>
  <c r="E558" i="37"/>
  <c r="D558" i="37"/>
  <c r="C558" i="37"/>
  <c r="B558" i="37"/>
  <c r="F557" i="37"/>
  <c r="E557" i="37"/>
  <c r="D557" i="37"/>
  <c r="C557" i="37"/>
  <c r="B557" i="37"/>
  <c r="F552" i="37"/>
  <c r="E552" i="37"/>
  <c r="D552" i="37"/>
  <c r="C552" i="37"/>
  <c r="B552" i="37"/>
  <c r="F551" i="37"/>
  <c r="E551" i="37"/>
  <c r="D551" i="37"/>
  <c r="C551" i="37"/>
  <c r="B551" i="37"/>
  <c r="B567" i="10"/>
  <c r="B567" i="37" s="1"/>
  <c r="F520" i="10"/>
  <c r="F520" i="37" s="1"/>
  <c r="F510" i="10"/>
  <c r="F510" i="37"/>
  <c r="B537" i="37"/>
  <c r="B541" i="37"/>
  <c r="F542" i="37"/>
  <c r="E542" i="37"/>
  <c r="D542" i="37"/>
  <c r="C542" i="37"/>
  <c r="F541" i="37"/>
  <c r="E541" i="37"/>
  <c r="D541" i="37"/>
  <c r="C541" i="37"/>
  <c r="F540" i="37"/>
  <c r="E540" i="37"/>
  <c r="D540" i="37"/>
  <c r="C540" i="37"/>
  <c r="F539" i="37"/>
  <c r="E539" i="37"/>
  <c r="D539" i="37"/>
  <c r="C539" i="37"/>
  <c r="F538" i="37"/>
  <c r="E538" i="37"/>
  <c r="D538" i="37"/>
  <c r="C538" i="37"/>
  <c r="F537" i="37"/>
  <c r="F525" i="37"/>
  <c r="F534" i="37"/>
  <c r="E534" i="37"/>
  <c r="D534" i="37"/>
  <c r="C534" i="37"/>
  <c r="B534" i="37"/>
  <c r="F533" i="37"/>
  <c r="E533" i="37"/>
  <c r="D533" i="37"/>
  <c r="C533" i="37"/>
  <c r="B533" i="37"/>
  <c r="F532" i="37"/>
  <c r="E532" i="37"/>
  <c r="D532" i="37"/>
  <c r="C532" i="37"/>
  <c r="B532" i="37"/>
  <c r="F531" i="37"/>
  <c r="E531" i="37"/>
  <c r="D531" i="37"/>
  <c r="C531" i="37"/>
  <c r="B531" i="37"/>
  <c r="F530" i="37"/>
  <c r="E530" i="37"/>
  <c r="D530" i="37"/>
  <c r="C530" i="37"/>
  <c r="B530" i="37"/>
  <c r="F529" i="37"/>
  <c r="E529" i="37"/>
  <c r="D529" i="37"/>
  <c r="C529" i="37"/>
  <c r="B529" i="37"/>
  <c r="F528" i="37"/>
  <c r="E528" i="37"/>
  <c r="D528" i="37"/>
  <c r="C528" i="37"/>
  <c r="B528" i="37"/>
  <c r="F526" i="37"/>
  <c r="E526" i="37"/>
  <c r="D526" i="37"/>
  <c r="C526" i="37"/>
  <c r="B526" i="37"/>
  <c r="F522" i="37"/>
  <c r="E522" i="37"/>
  <c r="D522" i="37"/>
  <c r="C522" i="37"/>
  <c r="B522" i="37"/>
  <c r="E521" i="37"/>
  <c r="D521" i="37"/>
  <c r="C521" i="37"/>
  <c r="F518" i="37"/>
  <c r="E518" i="37"/>
  <c r="D518" i="37"/>
  <c r="C518" i="37"/>
  <c r="B518" i="37"/>
  <c r="F517" i="37"/>
  <c r="E517" i="37"/>
  <c r="D517" i="37"/>
  <c r="C517" i="37"/>
  <c r="B517" i="37"/>
  <c r="F515" i="37"/>
  <c r="E515" i="37"/>
  <c r="D515" i="37"/>
  <c r="C515" i="37"/>
  <c r="B515" i="37"/>
  <c r="F514" i="37"/>
  <c r="E514" i="37"/>
  <c r="D514" i="37"/>
  <c r="C514" i="37"/>
  <c r="B514" i="37"/>
  <c r="F512" i="37"/>
  <c r="E512" i="37"/>
  <c r="D512" i="37"/>
  <c r="C512" i="37"/>
  <c r="B512" i="37"/>
  <c r="F511" i="37"/>
  <c r="E511" i="37"/>
  <c r="D511" i="37"/>
  <c r="C511" i="37"/>
  <c r="B511" i="37"/>
  <c r="F527" i="10"/>
  <c r="F576" i="10"/>
  <c r="F576" i="37" s="1"/>
  <c r="E576" i="10"/>
  <c r="E576" i="37" s="1"/>
  <c r="D576" i="10"/>
  <c r="D576" i="37" s="1"/>
  <c r="C576" i="10"/>
  <c r="C576" i="37" s="1"/>
  <c r="B576" i="10"/>
  <c r="B576" i="37" s="1"/>
  <c r="F567" i="10"/>
  <c r="E567" i="10"/>
  <c r="E567" i="37" s="1"/>
  <c r="D567" i="10"/>
  <c r="D567" i="37" s="1"/>
  <c r="C567" i="10"/>
  <c r="C567" i="37" s="1"/>
  <c r="F560" i="10"/>
  <c r="F560" i="37" s="1"/>
  <c r="E560" i="10"/>
  <c r="E560" i="37" s="1"/>
  <c r="D560" i="10"/>
  <c r="D560" i="37" s="1"/>
  <c r="C560" i="10"/>
  <c r="C560" i="37" s="1"/>
  <c r="B560" i="10"/>
  <c r="B560" i="37" s="1"/>
  <c r="F556" i="10"/>
  <c r="F556" i="37" s="1"/>
  <c r="E556" i="10"/>
  <c r="E556" i="37" s="1"/>
  <c r="D556" i="10"/>
  <c r="D556" i="37" s="1"/>
  <c r="C556" i="10"/>
  <c r="C556" i="37" s="1"/>
  <c r="B556" i="10"/>
  <c r="B556" i="37" s="1"/>
  <c r="F553" i="10"/>
  <c r="F553" i="37" s="1"/>
  <c r="E553" i="10"/>
  <c r="E553" i="37" s="1"/>
  <c r="D553" i="10"/>
  <c r="D553" i="37" s="1"/>
  <c r="C553" i="10"/>
  <c r="C553" i="37" s="1"/>
  <c r="B553" i="10"/>
  <c r="B553" i="37" s="1"/>
  <c r="F550" i="10"/>
  <c r="E550" i="10"/>
  <c r="E550" i="37" s="1"/>
  <c r="D550" i="10"/>
  <c r="D550" i="37" s="1"/>
  <c r="C550" i="10"/>
  <c r="C550" i="37" s="1"/>
  <c r="B550" i="10"/>
  <c r="B550" i="37" s="1"/>
  <c r="B536" i="10"/>
  <c r="B536" i="37" s="1"/>
  <c r="C536" i="10"/>
  <c r="C536" i="37" s="1"/>
  <c r="D536" i="10"/>
  <c r="D536" i="37" s="1"/>
  <c r="E536" i="10"/>
  <c r="E536" i="37" s="1"/>
  <c r="F536" i="10"/>
  <c r="F536" i="37" s="1"/>
  <c r="B527" i="10"/>
  <c r="B527" i="37" s="1"/>
  <c r="E527" i="10"/>
  <c r="E527" i="37" s="1"/>
  <c r="D527" i="10"/>
  <c r="D527" i="37" s="1"/>
  <c r="C527" i="10"/>
  <c r="C527" i="37" s="1"/>
  <c r="B520" i="10"/>
  <c r="B520" i="37" s="1"/>
  <c r="E520" i="10"/>
  <c r="E520" i="37" s="1"/>
  <c r="D520" i="10"/>
  <c r="D520" i="37" s="1"/>
  <c r="C520" i="10"/>
  <c r="C520" i="37" s="1"/>
  <c r="F516" i="10"/>
  <c r="F516" i="37" s="1"/>
  <c r="E516" i="10"/>
  <c r="E516" i="37" s="1"/>
  <c r="D516" i="10"/>
  <c r="D516" i="37" s="1"/>
  <c r="C516" i="10"/>
  <c r="C516" i="37" s="1"/>
  <c r="B516" i="10"/>
  <c r="B516" i="37" s="1"/>
  <c r="F513" i="10"/>
  <c r="F513" i="37" s="1"/>
  <c r="E513" i="10"/>
  <c r="E513" i="37" s="1"/>
  <c r="D513" i="10"/>
  <c r="D513" i="37" s="1"/>
  <c r="C513" i="10"/>
  <c r="C513" i="37" s="1"/>
  <c r="B513" i="10"/>
  <c r="B513" i="37" s="1"/>
  <c r="E510" i="10"/>
  <c r="E510" i="37" s="1"/>
  <c r="D510" i="10"/>
  <c r="D510" i="37" s="1"/>
  <c r="C510" i="10"/>
  <c r="C510" i="37" s="1"/>
  <c r="B510" i="10"/>
  <c r="B510" i="37" s="1"/>
  <c r="B206" i="37"/>
  <c r="C205" i="37"/>
  <c r="D205" i="37"/>
  <c r="E205" i="37"/>
  <c r="F205" i="37"/>
  <c r="G205" i="37"/>
  <c r="H205" i="37"/>
  <c r="C206" i="37"/>
  <c r="D206" i="37"/>
  <c r="E206" i="37"/>
  <c r="F206" i="37"/>
  <c r="G206" i="37"/>
  <c r="H206" i="37"/>
  <c r="B205" i="37"/>
  <c r="M199" i="37"/>
  <c r="L199" i="37"/>
  <c r="K199" i="37"/>
  <c r="J199" i="37"/>
  <c r="I199" i="37"/>
  <c r="H199" i="37"/>
  <c r="G199" i="37"/>
  <c r="F199" i="37"/>
  <c r="E199" i="37"/>
  <c r="D199" i="37"/>
  <c r="C199" i="37"/>
  <c r="M198" i="37"/>
  <c r="L198" i="37"/>
  <c r="K198" i="37"/>
  <c r="J198" i="37"/>
  <c r="I198" i="37"/>
  <c r="H198" i="37"/>
  <c r="G198" i="37"/>
  <c r="F198" i="37"/>
  <c r="E198" i="37"/>
  <c r="D198" i="37"/>
  <c r="C198" i="37"/>
  <c r="B4" i="74"/>
  <c r="C28" i="70"/>
  <c r="D28" i="70"/>
  <c r="C41" i="67"/>
  <c r="D41" i="67"/>
  <c r="E41" i="67"/>
  <c r="F41" i="67"/>
  <c r="F70" i="67"/>
  <c r="E70" i="67"/>
  <c r="F67" i="67"/>
  <c r="E67" i="67"/>
  <c r="F66" i="67"/>
  <c r="E66" i="67"/>
  <c r="F65" i="67"/>
  <c r="E65" i="67"/>
  <c r="F62" i="67"/>
  <c r="E62" i="67"/>
  <c r="F61" i="67"/>
  <c r="E61" i="67"/>
  <c r="F60" i="67"/>
  <c r="E60" i="67"/>
  <c r="F58" i="67"/>
  <c r="E58" i="67"/>
  <c r="F57" i="67"/>
  <c r="E57" i="67"/>
  <c r="F56" i="67"/>
  <c r="E56" i="67"/>
  <c r="F53" i="67"/>
  <c r="E53" i="67"/>
  <c r="F52" i="67"/>
  <c r="E52" i="67"/>
  <c r="F51" i="67"/>
  <c r="E51" i="67"/>
  <c r="F48" i="67"/>
  <c r="E48" i="67"/>
  <c r="F47" i="67"/>
  <c r="E47" i="67"/>
  <c r="F46" i="67"/>
  <c r="E46" i="67"/>
  <c r="F44" i="67"/>
  <c r="E44" i="67"/>
  <c r="F43" i="67"/>
  <c r="E43" i="67"/>
  <c r="F42" i="67"/>
  <c r="E42" i="67"/>
  <c r="F40" i="67"/>
  <c r="E40" i="67"/>
  <c r="F38" i="67"/>
  <c r="E38" i="67"/>
  <c r="F37" i="67"/>
  <c r="E37" i="67"/>
  <c r="F36" i="67"/>
  <c r="E36" i="67"/>
  <c r="F35" i="67"/>
  <c r="E35" i="67"/>
  <c r="F33" i="67"/>
  <c r="E33" i="67"/>
  <c r="F32" i="67"/>
  <c r="E32" i="67"/>
  <c r="F31" i="67"/>
  <c r="E31" i="67"/>
  <c r="F29" i="67"/>
  <c r="E29" i="67"/>
  <c r="F28" i="67"/>
  <c r="E28" i="67"/>
  <c r="F24" i="67"/>
  <c r="E24" i="67"/>
  <c r="F23" i="67"/>
  <c r="E23" i="67"/>
  <c r="F22" i="67"/>
  <c r="E22" i="67"/>
  <c r="F21" i="67"/>
  <c r="E21" i="67"/>
  <c r="F20" i="67"/>
  <c r="E20" i="67"/>
  <c r="F19" i="67"/>
  <c r="E19" i="67"/>
  <c r="F17" i="67"/>
  <c r="E17" i="67"/>
  <c r="F16" i="67"/>
  <c r="E16" i="67"/>
  <c r="F15" i="67"/>
  <c r="E15" i="67"/>
  <c r="F14" i="67"/>
  <c r="E14" i="67"/>
  <c r="F13" i="67"/>
  <c r="E13" i="67"/>
  <c r="F11" i="67"/>
  <c r="E11" i="67"/>
  <c r="F10" i="67"/>
  <c r="E10" i="67"/>
  <c r="F9" i="67"/>
  <c r="E9" i="67"/>
  <c r="F8" i="67"/>
  <c r="E8" i="67"/>
  <c r="E4" i="67"/>
  <c r="F64" i="6"/>
  <c r="F68" i="6" s="1"/>
  <c r="F68" i="67" s="1"/>
  <c r="F64" i="67"/>
  <c r="F59" i="6"/>
  <c r="F59" i="67" s="1"/>
  <c r="F55" i="6"/>
  <c r="F63" i="6" s="1"/>
  <c r="F63" i="67"/>
  <c r="F50" i="6"/>
  <c r="F50" i="67"/>
  <c r="F34" i="6"/>
  <c r="F34" i="67" s="1"/>
  <c r="F30" i="6"/>
  <c r="F30" i="67"/>
  <c r="F27" i="6"/>
  <c r="F18" i="6"/>
  <c r="F18" i="67" s="1"/>
  <c r="F12" i="6"/>
  <c r="F12" i="67"/>
  <c r="E64" i="6"/>
  <c r="E64" i="67" s="1"/>
  <c r="E59" i="6"/>
  <c r="E59" i="67" s="1"/>
  <c r="E55" i="6"/>
  <c r="E55" i="67" s="1"/>
  <c r="E50" i="6"/>
  <c r="E50" i="67"/>
  <c r="E34" i="6"/>
  <c r="E34" i="67" s="1"/>
  <c r="E30" i="6"/>
  <c r="E30" i="67"/>
  <c r="E27" i="6"/>
  <c r="E18" i="6"/>
  <c r="E18" i="67" s="1"/>
  <c r="E12" i="6"/>
  <c r="E7" i="6" s="1"/>
  <c r="E25" i="6" s="1"/>
  <c r="E12" i="67"/>
  <c r="C49" i="80"/>
  <c r="C45" i="80"/>
  <c r="C42" i="80"/>
  <c r="C39" i="80"/>
  <c r="C35" i="80"/>
  <c r="C9" i="80"/>
  <c r="C9" i="81" s="1"/>
  <c r="C22" i="80"/>
  <c r="C18" i="80"/>
  <c r="C14" i="80"/>
  <c r="H10" i="80"/>
  <c r="H11" i="80"/>
  <c r="H11" i="81" s="1"/>
  <c r="H12" i="80"/>
  <c r="H12" i="81" s="1"/>
  <c r="H13" i="80"/>
  <c r="H13" i="81" s="1"/>
  <c r="H15" i="80"/>
  <c r="H15" i="81" s="1"/>
  <c r="H16" i="80"/>
  <c r="H16" i="81" s="1"/>
  <c r="H17" i="80"/>
  <c r="H17" i="81" s="1"/>
  <c r="H19" i="80"/>
  <c r="H20" i="80"/>
  <c r="H20" i="81" s="1"/>
  <c r="H21" i="80"/>
  <c r="H21" i="81" s="1"/>
  <c r="H23" i="80"/>
  <c r="H23" i="81" s="1"/>
  <c r="H24" i="80"/>
  <c r="H26" i="80"/>
  <c r="H26" i="81" s="1"/>
  <c r="H27" i="80"/>
  <c r="H27" i="81" s="1"/>
  <c r="H28" i="80"/>
  <c r="H28" i="81" s="1"/>
  <c r="H30" i="80"/>
  <c r="H30" i="81" s="1"/>
  <c r="H31" i="80"/>
  <c r="H31" i="81" s="1"/>
  <c r="H32" i="80"/>
  <c r="H32" i="81" s="1"/>
  <c r="H33" i="80"/>
  <c r="H33" i="81" s="1"/>
  <c r="H34" i="80"/>
  <c r="H36" i="80"/>
  <c r="H36" i="81" s="1"/>
  <c r="H37" i="80"/>
  <c r="H37" i="81" s="1"/>
  <c r="H40" i="80"/>
  <c r="H40" i="81" s="1"/>
  <c r="H41" i="80"/>
  <c r="H41" i="81" s="1"/>
  <c r="H43" i="80"/>
  <c r="H43" i="81" s="1"/>
  <c r="H44" i="80"/>
  <c r="H44" i="81" s="1"/>
  <c r="H46" i="80"/>
  <c r="H46" i="81" s="1"/>
  <c r="H47" i="80"/>
  <c r="H47" i="81" s="1"/>
  <c r="H48" i="80"/>
  <c r="H48" i="81" s="1"/>
  <c r="H50" i="80"/>
  <c r="H50" i="81" s="1"/>
  <c r="H51" i="80"/>
  <c r="H52" i="80"/>
  <c r="H52" i="81" s="1"/>
  <c r="H53" i="80"/>
  <c r="H53" i="81" s="1"/>
  <c r="H54" i="80"/>
  <c r="H54" i="81" s="1"/>
  <c r="H55" i="80"/>
  <c r="H55" i="81" s="1"/>
  <c r="E10" i="80"/>
  <c r="E10" i="81" s="1"/>
  <c r="E11" i="80"/>
  <c r="E11" i="81" s="1"/>
  <c r="E12" i="80"/>
  <c r="E12" i="81" s="1"/>
  <c r="E13" i="80"/>
  <c r="E13" i="81" s="1"/>
  <c r="E15" i="80"/>
  <c r="E15" i="81"/>
  <c r="E16" i="80"/>
  <c r="E16" i="81" s="1"/>
  <c r="E17" i="80"/>
  <c r="E17" i="81" s="1"/>
  <c r="E19" i="80"/>
  <c r="E19" i="81" s="1"/>
  <c r="E20" i="80"/>
  <c r="E20" i="81" s="1"/>
  <c r="E21" i="80"/>
  <c r="E21" i="81" s="1"/>
  <c r="E23" i="80"/>
  <c r="E24" i="80"/>
  <c r="E24" i="81" s="1"/>
  <c r="E26" i="80"/>
  <c r="E26" i="81" s="1"/>
  <c r="E27" i="80"/>
  <c r="E28" i="80"/>
  <c r="E28" i="81" s="1"/>
  <c r="E30" i="80"/>
  <c r="E30" i="81" s="1"/>
  <c r="E31" i="80"/>
  <c r="E31" i="81" s="1"/>
  <c r="E32" i="80"/>
  <c r="E32" i="81" s="1"/>
  <c r="E33" i="80"/>
  <c r="E33" i="81" s="1"/>
  <c r="E34" i="80"/>
  <c r="E34" i="81" s="1"/>
  <c r="E36" i="80"/>
  <c r="E36" i="81" s="1"/>
  <c r="E37" i="80"/>
  <c r="E37" i="81" s="1"/>
  <c r="E40" i="80"/>
  <c r="E40" i="81" s="1"/>
  <c r="E41" i="80"/>
  <c r="E41" i="81" s="1"/>
  <c r="E43" i="80"/>
  <c r="E43" i="81" s="1"/>
  <c r="E44" i="80"/>
  <c r="E46" i="80"/>
  <c r="E46" i="81" s="1"/>
  <c r="E47" i="80"/>
  <c r="E47" i="81" s="1"/>
  <c r="E48" i="80"/>
  <c r="E48" i="81" s="1"/>
  <c r="E50" i="80"/>
  <c r="E50" i="81" s="1"/>
  <c r="E51" i="80"/>
  <c r="E51" i="81" s="1"/>
  <c r="E52" i="80"/>
  <c r="E52" i="81" s="1"/>
  <c r="E53" i="80"/>
  <c r="E53" i="81" s="1"/>
  <c r="E54" i="80"/>
  <c r="E54" i="81" s="1"/>
  <c r="E55" i="80"/>
  <c r="E55" i="81" s="1"/>
  <c r="E23" i="81"/>
  <c r="E44" i="81"/>
  <c r="G6" i="81"/>
  <c r="D6" i="81"/>
  <c r="C4" i="67"/>
  <c r="B2" i="71"/>
  <c r="C1" i="70"/>
  <c r="C4" i="8"/>
  <c r="C4" i="70"/>
  <c r="C1" i="8"/>
  <c r="C3" i="69"/>
  <c r="C2" i="68"/>
  <c r="B5" i="9"/>
  <c r="B5" i="71"/>
  <c r="B2" i="9"/>
  <c r="B4" i="73"/>
  <c r="A34" i="7"/>
  <c r="A34" i="69" s="1"/>
  <c r="C3" i="7"/>
  <c r="E4" i="6"/>
  <c r="C4" i="6"/>
  <c r="C2" i="5"/>
  <c r="C4" i="66"/>
  <c r="C4" i="4"/>
  <c r="G4" i="5"/>
  <c r="G4" i="68" s="1"/>
  <c r="D4" i="5"/>
  <c r="D4" i="68" s="1"/>
  <c r="G6" i="4"/>
  <c r="G6" i="66"/>
  <c r="D6" i="4"/>
  <c r="D6" i="66" s="1"/>
  <c r="H24" i="81"/>
  <c r="A1" i="4"/>
  <c r="G55" i="81"/>
  <c r="F55" i="81"/>
  <c r="D55" i="81"/>
  <c r="C55" i="81"/>
  <c r="G54" i="81"/>
  <c r="F54" i="81"/>
  <c r="D54" i="81"/>
  <c r="C54" i="81"/>
  <c r="G53" i="81"/>
  <c r="F53" i="81"/>
  <c r="D53" i="81"/>
  <c r="C53" i="81"/>
  <c r="G52" i="81"/>
  <c r="F52" i="81"/>
  <c r="D52" i="81"/>
  <c r="C52" i="81"/>
  <c r="H51" i="81"/>
  <c r="G51" i="81"/>
  <c r="F51" i="81"/>
  <c r="D51" i="81"/>
  <c r="C51" i="81"/>
  <c r="G50" i="81"/>
  <c r="F50" i="81"/>
  <c r="D50" i="81"/>
  <c r="C50" i="81"/>
  <c r="G48" i="81"/>
  <c r="F48" i="81"/>
  <c r="D48" i="81"/>
  <c r="C48" i="81"/>
  <c r="G47" i="81"/>
  <c r="F47" i="81"/>
  <c r="D47" i="81"/>
  <c r="C47" i="81"/>
  <c r="G46" i="81"/>
  <c r="F46" i="81"/>
  <c r="D46" i="81"/>
  <c r="C46" i="81"/>
  <c r="G44" i="81"/>
  <c r="F44" i="81"/>
  <c r="D44" i="81"/>
  <c r="C44" i="81"/>
  <c r="G43" i="81"/>
  <c r="F43" i="81"/>
  <c r="D43" i="81"/>
  <c r="C43" i="81"/>
  <c r="G41" i="81"/>
  <c r="F41" i="81"/>
  <c r="D41" i="81"/>
  <c r="C41" i="81"/>
  <c r="G40" i="81"/>
  <c r="F40" i="81"/>
  <c r="D40" i="81"/>
  <c r="C40" i="81"/>
  <c r="G37" i="81"/>
  <c r="F37" i="81"/>
  <c r="D37" i="81"/>
  <c r="C37" i="81"/>
  <c r="G36" i="81"/>
  <c r="F36" i="81"/>
  <c r="D36" i="81"/>
  <c r="C36" i="81"/>
  <c r="H34" i="81"/>
  <c r="G34" i="81"/>
  <c r="F34" i="81"/>
  <c r="D34" i="81"/>
  <c r="C34" i="81"/>
  <c r="G33" i="81"/>
  <c r="F33" i="81"/>
  <c r="D33" i="81"/>
  <c r="C33" i="81"/>
  <c r="G32" i="81"/>
  <c r="F32" i="81"/>
  <c r="D32" i="81"/>
  <c r="C32" i="81"/>
  <c r="G31" i="81"/>
  <c r="F31" i="81"/>
  <c r="D31" i="81"/>
  <c r="C31" i="81"/>
  <c r="G30" i="81"/>
  <c r="F30" i="81"/>
  <c r="D30" i="81"/>
  <c r="C30" i="81"/>
  <c r="G28" i="81"/>
  <c r="F28" i="81"/>
  <c r="D28" i="81"/>
  <c r="C28" i="81"/>
  <c r="G27" i="81"/>
  <c r="F27" i="81"/>
  <c r="E27" i="81"/>
  <c r="D27" i="81"/>
  <c r="C27" i="81"/>
  <c r="G26" i="81"/>
  <c r="F26" i="81"/>
  <c r="D26" i="81"/>
  <c r="C26" i="81"/>
  <c r="G24" i="81"/>
  <c r="F24" i="81"/>
  <c r="D24" i="81"/>
  <c r="C24" i="81"/>
  <c r="G23" i="81"/>
  <c r="F23" i="81"/>
  <c r="D23" i="81"/>
  <c r="C23" i="81"/>
  <c r="G21" i="81"/>
  <c r="F21" i="81"/>
  <c r="D21" i="81"/>
  <c r="C21" i="81"/>
  <c r="G20" i="81"/>
  <c r="F20" i="81"/>
  <c r="D20" i="81"/>
  <c r="C20" i="81"/>
  <c r="H19" i="81"/>
  <c r="G19" i="81"/>
  <c r="F19" i="81"/>
  <c r="D19" i="81"/>
  <c r="C19" i="81"/>
  <c r="G17" i="81"/>
  <c r="F17" i="81"/>
  <c r="D17" i="81"/>
  <c r="C17" i="81"/>
  <c r="G16" i="81"/>
  <c r="F16" i="81"/>
  <c r="D16" i="81"/>
  <c r="C16" i="81"/>
  <c r="G15" i="81"/>
  <c r="F15" i="81"/>
  <c r="D15" i="81"/>
  <c r="C15" i="81"/>
  <c r="G13" i="81"/>
  <c r="F13" i="81"/>
  <c r="D13" i="81"/>
  <c r="C13" i="81"/>
  <c r="G12" i="81"/>
  <c r="F12" i="81"/>
  <c r="D12" i="81"/>
  <c r="C12" i="81"/>
  <c r="G11" i="81"/>
  <c r="F11" i="81"/>
  <c r="D11" i="81"/>
  <c r="C11" i="81"/>
  <c r="H10" i="81"/>
  <c r="G10" i="81"/>
  <c r="F10" i="81"/>
  <c r="D10" i="81"/>
  <c r="C10" i="81"/>
  <c r="G49" i="80"/>
  <c r="G49" i="81" s="1"/>
  <c r="F49" i="80"/>
  <c r="F49" i="81" s="1"/>
  <c r="D49" i="80"/>
  <c r="D49" i="81" s="1"/>
  <c r="G45" i="80"/>
  <c r="H45" i="80" s="1"/>
  <c r="H45" i="81" s="1"/>
  <c r="F45" i="80"/>
  <c r="D45" i="80"/>
  <c r="D45" i="81" s="1"/>
  <c r="G42" i="80"/>
  <c r="H42" i="80" s="1"/>
  <c r="H42" i="81" s="1"/>
  <c r="F42" i="80"/>
  <c r="D42" i="80"/>
  <c r="G39" i="80"/>
  <c r="F39" i="80"/>
  <c r="F39" i="81" s="1"/>
  <c r="D39" i="80"/>
  <c r="G35" i="80"/>
  <c r="G35" i="81" s="1"/>
  <c r="F35" i="80"/>
  <c r="H35" i="80" s="1"/>
  <c r="H35" i="81" s="1"/>
  <c r="D35" i="80"/>
  <c r="D35" i="81" s="1"/>
  <c r="G29" i="80"/>
  <c r="G29" i="81" s="1"/>
  <c r="F29" i="80"/>
  <c r="D29" i="80"/>
  <c r="C29" i="80"/>
  <c r="C25" i="80" s="1"/>
  <c r="C25" i="81" s="1"/>
  <c r="G22" i="80"/>
  <c r="G22" i="81" s="1"/>
  <c r="F22" i="80"/>
  <c r="D22" i="80"/>
  <c r="D22" i="81" s="1"/>
  <c r="G18" i="80"/>
  <c r="G18" i="81" s="1"/>
  <c r="F18" i="80"/>
  <c r="D18" i="80"/>
  <c r="D18" i="81" s="1"/>
  <c r="G14" i="80"/>
  <c r="F14" i="80"/>
  <c r="D14" i="80"/>
  <c r="C14" i="81"/>
  <c r="G9" i="80"/>
  <c r="F9" i="80"/>
  <c r="D9" i="80"/>
  <c r="C64" i="6"/>
  <c r="C64" i="67" s="1"/>
  <c r="C59" i="6"/>
  <c r="C59" i="67" s="1"/>
  <c r="D55" i="6"/>
  <c r="D55" i="67" s="1"/>
  <c r="C55" i="6"/>
  <c r="D50" i="6"/>
  <c r="D50" i="67" s="1"/>
  <c r="C50" i="6"/>
  <c r="C50" i="67" s="1"/>
  <c r="D44" i="67"/>
  <c r="C44" i="67"/>
  <c r="D43" i="67"/>
  <c r="C43" i="67"/>
  <c r="D18" i="6"/>
  <c r="D18" i="67" s="1"/>
  <c r="C18" i="6"/>
  <c r="C23" i="67"/>
  <c r="D23" i="67"/>
  <c r="C24" i="67"/>
  <c r="D24" i="67"/>
  <c r="E23" i="4"/>
  <c r="E23" i="66" s="1"/>
  <c r="H23" i="4"/>
  <c r="D23" i="66"/>
  <c r="F23" i="66"/>
  <c r="C23" i="66"/>
  <c r="G23" i="66"/>
  <c r="C34" i="39"/>
  <c r="B34" i="39"/>
  <c r="C33" i="39"/>
  <c r="B33" i="39"/>
  <c r="C32" i="39"/>
  <c r="B32" i="39"/>
  <c r="H34" i="39"/>
  <c r="G34" i="39"/>
  <c r="F34" i="39"/>
  <c r="E34" i="39"/>
  <c r="D34" i="39"/>
  <c r="H33" i="39"/>
  <c r="G33" i="39"/>
  <c r="F33" i="39"/>
  <c r="E33" i="39"/>
  <c r="D33" i="39"/>
  <c r="H32" i="39"/>
  <c r="G32" i="39"/>
  <c r="F32" i="39"/>
  <c r="E32" i="39"/>
  <c r="D32" i="39"/>
  <c r="A34" i="39"/>
  <c r="A33" i="39"/>
  <c r="A32" i="39"/>
  <c r="I27" i="39"/>
  <c r="I26" i="39"/>
  <c r="I25" i="39"/>
  <c r="H27" i="39"/>
  <c r="G27" i="39"/>
  <c r="F27" i="39"/>
  <c r="E27" i="39"/>
  <c r="D27" i="39"/>
  <c r="C27" i="39"/>
  <c r="B27" i="39"/>
  <c r="A27" i="39"/>
  <c r="H26" i="39"/>
  <c r="G26" i="39"/>
  <c r="F26" i="39"/>
  <c r="E26" i="39"/>
  <c r="D26" i="39"/>
  <c r="C26" i="39"/>
  <c r="B26" i="39"/>
  <c r="A26" i="39"/>
  <c r="H25" i="39"/>
  <c r="G25" i="39"/>
  <c r="F25" i="39"/>
  <c r="E25" i="39"/>
  <c r="D25" i="39"/>
  <c r="C25" i="39"/>
  <c r="B25" i="39"/>
  <c r="A25" i="39"/>
  <c r="A23" i="39"/>
  <c r="A22" i="39"/>
  <c r="A21" i="39"/>
  <c r="D22" i="39"/>
  <c r="C22" i="39"/>
  <c r="B22" i="39"/>
  <c r="D21" i="39"/>
  <c r="C21" i="39"/>
  <c r="B21" i="39"/>
  <c r="D20" i="39"/>
  <c r="C20" i="39"/>
  <c r="B20" i="39"/>
  <c r="A20" i="39"/>
  <c r="E397" i="38"/>
  <c r="D397" i="38"/>
  <c r="C397" i="38"/>
  <c r="B397" i="38"/>
  <c r="E396" i="38"/>
  <c r="D396" i="38"/>
  <c r="C396" i="38"/>
  <c r="B396" i="38"/>
  <c r="E395" i="38"/>
  <c r="D395" i="38"/>
  <c r="C395" i="38"/>
  <c r="B395" i="38"/>
  <c r="C389" i="38"/>
  <c r="B389" i="38"/>
  <c r="C388" i="38"/>
  <c r="B388" i="38"/>
  <c r="C383" i="38"/>
  <c r="B383" i="38"/>
  <c r="C382" i="38"/>
  <c r="B382" i="38"/>
  <c r="C381" i="38"/>
  <c r="B381" i="38"/>
  <c r="C380" i="38"/>
  <c r="B380" i="38"/>
  <c r="C379" i="38"/>
  <c r="B379" i="38"/>
  <c r="C378" i="38"/>
  <c r="B378" i="38"/>
  <c r="C373" i="38"/>
  <c r="B373" i="38"/>
  <c r="C372" i="38"/>
  <c r="B372" i="38"/>
  <c r="C370" i="38"/>
  <c r="B370" i="38"/>
  <c r="C369" i="38"/>
  <c r="B369" i="38"/>
  <c r="C368" i="38"/>
  <c r="B368" i="38"/>
  <c r="C367" i="38"/>
  <c r="B367" i="38"/>
  <c r="C366" i="38"/>
  <c r="B366" i="38"/>
  <c r="C365" i="38"/>
  <c r="B365" i="38"/>
  <c r="C363" i="38"/>
  <c r="B363" i="38"/>
  <c r="C358" i="38"/>
  <c r="B358" i="38"/>
  <c r="C357" i="38"/>
  <c r="B357" i="38"/>
  <c r="C352" i="38"/>
  <c r="B352" i="38"/>
  <c r="C351" i="38"/>
  <c r="B351" i="38"/>
  <c r="C350" i="38"/>
  <c r="B350" i="38"/>
  <c r="C349" i="38"/>
  <c r="B349" i="38"/>
  <c r="C348" i="38"/>
  <c r="B348" i="38"/>
  <c r="C347" i="38"/>
  <c r="B347" i="38"/>
  <c r="C342" i="38"/>
  <c r="B342" i="38"/>
  <c r="C341" i="38"/>
  <c r="B341" i="38"/>
  <c r="C339" i="38"/>
  <c r="B339" i="38"/>
  <c r="C338" i="38"/>
  <c r="B338" i="38"/>
  <c r="C337" i="38"/>
  <c r="B337" i="38"/>
  <c r="C336" i="38"/>
  <c r="B336" i="38"/>
  <c r="C335" i="38"/>
  <c r="B335" i="38"/>
  <c r="C334" i="38"/>
  <c r="B334" i="38"/>
  <c r="C332" i="38"/>
  <c r="B332" i="38"/>
  <c r="H35" i="12"/>
  <c r="H35" i="39"/>
  <c r="G35" i="12"/>
  <c r="G35" i="39"/>
  <c r="F35" i="12"/>
  <c r="F35" i="39" s="1"/>
  <c r="E35" i="12"/>
  <c r="E35" i="39" s="1"/>
  <c r="D35" i="12"/>
  <c r="D35" i="39"/>
  <c r="C35" i="12"/>
  <c r="C35" i="39"/>
  <c r="B35" i="12"/>
  <c r="B35" i="39" s="1"/>
  <c r="E398" i="11"/>
  <c r="E398" i="38" s="1"/>
  <c r="D398" i="11"/>
  <c r="D398" i="38"/>
  <c r="C398" i="11"/>
  <c r="C398" i="38"/>
  <c r="B398" i="11"/>
  <c r="B398" i="38" s="1"/>
  <c r="C364" i="11"/>
  <c r="C371" i="11"/>
  <c r="C371" i="38" s="1"/>
  <c r="B364" i="11"/>
  <c r="B364" i="38" s="1"/>
  <c r="C333" i="11"/>
  <c r="C333" i="38"/>
  <c r="B333" i="11"/>
  <c r="B333" i="38" s="1"/>
  <c r="D296" i="11"/>
  <c r="D296" i="38" s="1"/>
  <c r="C296" i="11"/>
  <c r="C296" i="38"/>
  <c r="B296" i="11"/>
  <c r="B296" i="38"/>
  <c r="D293" i="11"/>
  <c r="D293" i="38" s="1"/>
  <c r="C293" i="11"/>
  <c r="C293" i="38"/>
  <c r="B293" i="11"/>
  <c r="B293" i="38"/>
  <c r="F193" i="10"/>
  <c r="E193" i="10"/>
  <c r="D193" i="10"/>
  <c r="C193" i="10"/>
  <c r="B193" i="10"/>
  <c r="C117" i="57"/>
  <c r="B117" i="57"/>
  <c r="C116" i="57"/>
  <c r="B116" i="57"/>
  <c r="C115" i="57"/>
  <c r="B115" i="57"/>
  <c r="C114" i="57"/>
  <c r="B114" i="57"/>
  <c r="C112" i="57"/>
  <c r="B112" i="57"/>
  <c r="C111" i="57"/>
  <c r="B111" i="57"/>
  <c r="C109" i="57"/>
  <c r="B109" i="57"/>
  <c r="C108" i="57"/>
  <c r="B108" i="57"/>
  <c r="C107" i="57"/>
  <c r="B107" i="57"/>
  <c r="C104" i="38"/>
  <c r="B104" i="38"/>
  <c r="C103" i="38"/>
  <c r="B103" i="38"/>
  <c r="C102" i="38"/>
  <c r="B102" i="38"/>
  <c r="D298" i="38"/>
  <c r="C298" i="38"/>
  <c r="B298" i="38"/>
  <c r="D297" i="38"/>
  <c r="C297" i="38"/>
  <c r="B297" i="38"/>
  <c r="D295" i="38"/>
  <c r="C295" i="38"/>
  <c r="B295" i="38"/>
  <c r="D294" i="38"/>
  <c r="C294" i="38"/>
  <c r="B294" i="38"/>
  <c r="D64" i="6"/>
  <c r="D64" i="67"/>
  <c r="O50" i="69"/>
  <c r="N50" i="69"/>
  <c r="M50" i="69"/>
  <c r="L50" i="69"/>
  <c r="K50" i="69"/>
  <c r="J50" i="69"/>
  <c r="I50" i="69"/>
  <c r="H50" i="69"/>
  <c r="G50" i="69"/>
  <c r="F50" i="69"/>
  <c r="O49" i="69"/>
  <c r="N49" i="69"/>
  <c r="M49" i="69"/>
  <c r="L49" i="69"/>
  <c r="K49" i="69"/>
  <c r="J49" i="69"/>
  <c r="I49" i="69"/>
  <c r="H49" i="69"/>
  <c r="G49" i="69"/>
  <c r="F49" i="69"/>
  <c r="O48" i="69"/>
  <c r="N48" i="69"/>
  <c r="M48" i="69"/>
  <c r="L48" i="69"/>
  <c r="K48" i="69"/>
  <c r="J48" i="69"/>
  <c r="I48" i="69"/>
  <c r="H48" i="69"/>
  <c r="G48" i="69"/>
  <c r="F48" i="69"/>
  <c r="O46" i="69"/>
  <c r="N46" i="69"/>
  <c r="M46" i="69"/>
  <c r="L46" i="69"/>
  <c r="K46" i="69"/>
  <c r="J46" i="69"/>
  <c r="I46" i="69"/>
  <c r="H46" i="69"/>
  <c r="G46" i="69"/>
  <c r="F46" i="69"/>
  <c r="O45" i="69"/>
  <c r="N45" i="69"/>
  <c r="M45" i="69"/>
  <c r="L45" i="69"/>
  <c r="K45" i="69"/>
  <c r="J45" i="69"/>
  <c r="I45" i="69"/>
  <c r="H45" i="69"/>
  <c r="G45" i="69"/>
  <c r="F45" i="69"/>
  <c r="O44" i="69"/>
  <c r="N44" i="69"/>
  <c r="M44" i="69"/>
  <c r="L44" i="69"/>
  <c r="K44" i="69"/>
  <c r="J44" i="69"/>
  <c r="I44" i="69"/>
  <c r="H44" i="69"/>
  <c r="G44" i="69"/>
  <c r="F44" i="69"/>
  <c r="O43" i="69"/>
  <c r="N43" i="69"/>
  <c r="M43" i="69"/>
  <c r="L43" i="69"/>
  <c r="K43" i="69"/>
  <c r="J43" i="69"/>
  <c r="I43" i="69"/>
  <c r="H43" i="69"/>
  <c r="G43" i="69"/>
  <c r="F43" i="69"/>
  <c r="O42" i="69"/>
  <c r="N42" i="69"/>
  <c r="M42" i="69"/>
  <c r="L42" i="69"/>
  <c r="K42" i="69"/>
  <c r="J42" i="69"/>
  <c r="I42" i="69"/>
  <c r="H42" i="69"/>
  <c r="G42" i="69"/>
  <c r="F42" i="69"/>
  <c r="O41" i="69"/>
  <c r="N41" i="69"/>
  <c r="M41" i="69"/>
  <c r="L41" i="69"/>
  <c r="K41" i="69"/>
  <c r="J41" i="69"/>
  <c r="I41" i="69"/>
  <c r="H41" i="69"/>
  <c r="G41" i="69"/>
  <c r="F41" i="69"/>
  <c r="O40" i="69"/>
  <c r="N40" i="69"/>
  <c r="M40" i="69"/>
  <c r="L40" i="69"/>
  <c r="K40" i="69"/>
  <c r="J40" i="69"/>
  <c r="I40" i="69"/>
  <c r="H40" i="69"/>
  <c r="G40" i="69"/>
  <c r="F40" i="69"/>
  <c r="O38" i="69"/>
  <c r="N38" i="69"/>
  <c r="M38" i="69"/>
  <c r="L38" i="69"/>
  <c r="K38" i="69"/>
  <c r="J38" i="69"/>
  <c r="I38" i="69"/>
  <c r="H38" i="69"/>
  <c r="G38" i="69"/>
  <c r="F38" i="69"/>
  <c r="O37" i="69"/>
  <c r="N37" i="69"/>
  <c r="M37" i="69"/>
  <c r="L37" i="69"/>
  <c r="K37" i="69"/>
  <c r="J37" i="69"/>
  <c r="I37" i="69"/>
  <c r="H37" i="69"/>
  <c r="G37" i="69"/>
  <c r="F37" i="69"/>
  <c r="O35" i="69"/>
  <c r="N35" i="69"/>
  <c r="M35" i="69"/>
  <c r="L35" i="69"/>
  <c r="K35" i="69"/>
  <c r="J35" i="69"/>
  <c r="I35" i="69"/>
  <c r="H35" i="69"/>
  <c r="G35" i="69"/>
  <c r="F35" i="69"/>
  <c r="O28" i="69"/>
  <c r="N28" i="69"/>
  <c r="M28" i="69"/>
  <c r="L28" i="69"/>
  <c r="K28" i="69"/>
  <c r="J28" i="69"/>
  <c r="I28" i="69"/>
  <c r="H28" i="69"/>
  <c r="G28" i="69"/>
  <c r="F28" i="69"/>
  <c r="O27" i="69"/>
  <c r="N27" i="69"/>
  <c r="M27" i="69"/>
  <c r="L27" i="69"/>
  <c r="K27" i="69"/>
  <c r="J27" i="69"/>
  <c r="I27" i="69"/>
  <c r="H27" i="69"/>
  <c r="G27" i="69"/>
  <c r="F27" i="69"/>
  <c r="O26" i="69"/>
  <c r="N26" i="69"/>
  <c r="M26" i="69"/>
  <c r="L26" i="69"/>
  <c r="K26" i="69"/>
  <c r="J26" i="69"/>
  <c r="I26" i="69"/>
  <c r="H26" i="69"/>
  <c r="G26" i="69"/>
  <c r="F26" i="69"/>
  <c r="O24" i="69"/>
  <c r="N24" i="69"/>
  <c r="M24" i="69"/>
  <c r="L24" i="69"/>
  <c r="K24" i="69"/>
  <c r="J24" i="69"/>
  <c r="I24" i="69"/>
  <c r="H24" i="69"/>
  <c r="G24" i="69"/>
  <c r="F24" i="69"/>
  <c r="O23" i="69"/>
  <c r="N23" i="69"/>
  <c r="M23" i="69"/>
  <c r="L23" i="69"/>
  <c r="K23" i="69"/>
  <c r="J23" i="69"/>
  <c r="I23" i="69"/>
  <c r="H23" i="69"/>
  <c r="G23" i="69"/>
  <c r="F23" i="69"/>
  <c r="O22" i="69"/>
  <c r="N22" i="69"/>
  <c r="M22" i="69"/>
  <c r="L22" i="69"/>
  <c r="K22" i="69"/>
  <c r="J22" i="69"/>
  <c r="I22" i="69"/>
  <c r="H22" i="69"/>
  <c r="G22" i="69"/>
  <c r="F22" i="69"/>
  <c r="O21" i="69"/>
  <c r="N21" i="69"/>
  <c r="M21" i="69"/>
  <c r="L21" i="69"/>
  <c r="K21" i="69"/>
  <c r="J21" i="69"/>
  <c r="I21" i="69"/>
  <c r="H21" i="69"/>
  <c r="G21" i="69"/>
  <c r="F21" i="69"/>
  <c r="O20" i="69"/>
  <c r="N20" i="69"/>
  <c r="M20" i="69"/>
  <c r="L20" i="69"/>
  <c r="K20" i="69"/>
  <c r="J20" i="69"/>
  <c r="I20" i="69"/>
  <c r="H20" i="69"/>
  <c r="G20" i="69"/>
  <c r="F20" i="69"/>
  <c r="O19" i="69"/>
  <c r="N19" i="69"/>
  <c r="M19" i="69"/>
  <c r="L19" i="69"/>
  <c r="K19" i="69"/>
  <c r="J19" i="69"/>
  <c r="I19" i="69"/>
  <c r="H19" i="69"/>
  <c r="G19" i="69"/>
  <c r="F19" i="69"/>
  <c r="O18" i="69"/>
  <c r="N18" i="69"/>
  <c r="M18" i="69"/>
  <c r="L18" i="69"/>
  <c r="K18" i="69"/>
  <c r="J18" i="69"/>
  <c r="I18" i="69"/>
  <c r="H18" i="69"/>
  <c r="G18" i="69"/>
  <c r="F18" i="69"/>
  <c r="O16" i="69"/>
  <c r="N16" i="69"/>
  <c r="M16" i="69"/>
  <c r="L16" i="69"/>
  <c r="K16" i="69"/>
  <c r="J16" i="69"/>
  <c r="I16" i="69"/>
  <c r="H16" i="69"/>
  <c r="G16" i="69"/>
  <c r="F16" i="69"/>
  <c r="O15" i="69"/>
  <c r="N15" i="69"/>
  <c r="M15" i="69"/>
  <c r="L15" i="69"/>
  <c r="K15" i="69"/>
  <c r="J15" i="69"/>
  <c r="I15" i="69"/>
  <c r="H15" i="69"/>
  <c r="G15" i="69"/>
  <c r="F15" i="69"/>
  <c r="O13" i="69"/>
  <c r="N13" i="69"/>
  <c r="M13" i="69"/>
  <c r="L13" i="69"/>
  <c r="K13" i="69"/>
  <c r="J13" i="69"/>
  <c r="I13" i="69"/>
  <c r="H13" i="69"/>
  <c r="G13" i="69"/>
  <c r="F13" i="69"/>
  <c r="C47" i="4"/>
  <c r="C47" i="66" s="1"/>
  <c r="C41" i="4"/>
  <c r="G24" i="4"/>
  <c r="G24" i="66" s="1"/>
  <c r="F24" i="4"/>
  <c r="D24" i="4"/>
  <c r="C24" i="4"/>
  <c r="C24" i="66" s="1"/>
  <c r="B151" i="19"/>
  <c r="B151" i="49" s="1"/>
  <c r="H45" i="4"/>
  <c r="H45" i="66" s="1"/>
  <c r="H46" i="4"/>
  <c r="H46" i="66" s="1"/>
  <c r="E45" i="4"/>
  <c r="E45" i="66"/>
  <c r="E46" i="4"/>
  <c r="E46" i="66" s="1"/>
  <c r="G41" i="4"/>
  <c r="F41" i="4"/>
  <c r="D41" i="4"/>
  <c r="B89" i="11"/>
  <c r="B99" i="11" s="1"/>
  <c r="B99" i="38" s="1"/>
  <c r="B207" i="38"/>
  <c r="C207" i="38"/>
  <c r="B208" i="38"/>
  <c r="C208" i="38"/>
  <c r="D59" i="77"/>
  <c r="C59" i="77"/>
  <c r="B59" i="77"/>
  <c r="D58" i="77"/>
  <c r="C58" i="77"/>
  <c r="B58" i="77"/>
  <c r="D57" i="77"/>
  <c r="C57" i="77"/>
  <c r="B57" i="77"/>
  <c r="D56" i="77"/>
  <c r="C56" i="77"/>
  <c r="B56" i="77"/>
  <c r="D55" i="77"/>
  <c r="C55" i="77"/>
  <c r="B55" i="77"/>
  <c r="D54" i="77"/>
  <c r="C54" i="77"/>
  <c r="B54" i="77"/>
  <c r="D53" i="77"/>
  <c r="C53" i="77"/>
  <c r="B53" i="77"/>
  <c r="D52" i="77"/>
  <c r="C52" i="77"/>
  <c r="B52" i="77"/>
  <c r="D51" i="77"/>
  <c r="C51" i="77"/>
  <c r="B51" i="77"/>
  <c r="D50" i="77"/>
  <c r="C50" i="77"/>
  <c r="B50" i="77"/>
  <c r="D49" i="77"/>
  <c r="C49" i="77"/>
  <c r="B49" i="77"/>
  <c r="D48" i="77"/>
  <c r="C48" i="77"/>
  <c r="B48" i="77"/>
  <c r="D47" i="77"/>
  <c r="C47" i="77"/>
  <c r="B47" i="77"/>
  <c r="D46" i="77"/>
  <c r="C46" i="77"/>
  <c r="B46" i="77"/>
  <c r="D45" i="77"/>
  <c r="C45" i="77"/>
  <c r="B45" i="77"/>
  <c r="D44" i="77"/>
  <c r="C44" i="77"/>
  <c r="B44" i="77"/>
  <c r="D43" i="77"/>
  <c r="C43" i="77"/>
  <c r="B43" i="77"/>
  <c r="D42" i="77"/>
  <c r="C42" i="77"/>
  <c r="B42" i="77"/>
  <c r="D41" i="77"/>
  <c r="C41" i="77"/>
  <c r="B41" i="77"/>
  <c r="D40" i="77"/>
  <c r="C40" i="77"/>
  <c r="B40" i="77"/>
  <c r="F29" i="77"/>
  <c r="E29" i="77"/>
  <c r="D29" i="77"/>
  <c r="C29" i="77"/>
  <c r="B29" i="77"/>
  <c r="F28" i="77"/>
  <c r="E28" i="77"/>
  <c r="D28" i="77"/>
  <c r="C28" i="77"/>
  <c r="B28" i="77"/>
  <c r="F27" i="77"/>
  <c r="E27" i="77"/>
  <c r="D27" i="77"/>
  <c r="C27" i="77"/>
  <c r="B27" i="77"/>
  <c r="F26" i="77"/>
  <c r="E26" i="77"/>
  <c r="D26" i="77"/>
  <c r="C26" i="77"/>
  <c r="B26" i="77"/>
  <c r="F24" i="77"/>
  <c r="E24" i="77"/>
  <c r="D24" i="77"/>
  <c r="C24" i="77"/>
  <c r="B24" i="77"/>
  <c r="F23" i="77"/>
  <c r="E23" i="77"/>
  <c r="D23" i="77"/>
  <c r="C23" i="77"/>
  <c r="B23" i="77"/>
  <c r="F22" i="77"/>
  <c r="E22" i="77"/>
  <c r="D22" i="77"/>
  <c r="C22" i="77"/>
  <c r="B22" i="77"/>
  <c r="F21" i="77"/>
  <c r="E21" i="77"/>
  <c r="D21" i="77"/>
  <c r="C21" i="77"/>
  <c r="B21" i="77"/>
  <c r="F20" i="77"/>
  <c r="E20" i="77"/>
  <c r="D20" i="77"/>
  <c r="C20" i="77"/>
  <c r="B20" i="77"/>
  <c r="F19" i="77"/>
  <c r="E19" i="77"/>
  <c r="D19" i="77"/>
  <c r="C19" i="77"/>
  <c r="B19" i="77"/>
  <c r="F18" i="77"/>
  <c r="E18" i="77"/>
  <c r="D18" i="77"/>
  <c r="C18" i="77"/>
  <c r="B18" i="77"/>
  <c r="F16" i="77"/>
  <c r="E16" i="77"/>
  <c r="D16" i="77"/>
  <c r="C16" i="77"/>
  <c r="B16" i="77"/>
  <c r="F15" i="77"/>
  <c r="E15" i="77"/>
  <c r="D15" i="77"/>
  <c r="C15" i="77"/>
  <c r="B15" i="77"/>
  <c r="F13" i="77"/>
  <c r="E13" i="77"/>
  <c r="D13" i="77"/>
  <c r="C13" i="77"/>
  <c r="B13" i="77"/>
  <c r="F12" i="77"/>
  <c r="E12" i="77"/>
  <c r="D12" i="77"/>
  <c r="C12" i="77"/>
  <c r="B12" i="77"/>
  <c r="F11" i="77"/>
  <c r="E11" i="77"/>
  <c r="D11" i="77"/>
  <c r="C11" i="77"/>
  <c r="B11" i="77"/>
  <c r="F10" i="77"/>
  <c r="E10" i="77"/>
  <c r="D10" i="77"/>
  <c r="C10" i="77"/>
  <c r="B10" i="77"/>
  <c r="F9" i="77"/>
  <c r="E9" i="77"/>
  <c r="D9" i="77"/>
  <c r="C9" i="77"/>
  <c r="B9" i="77"/>
  <c r="F8" i="77"/>
  <c r="E8" i="77"/>
  <c r="D8" i="77"/>
  <c r="C8" i="77"/>
  <c r="B8" i="77"/>
  <c r="F7" i="77"/>
  <c r="E7" i="77"/>
  <c r="D7" i="77"/>
  <c r="C7" i="77"/>
  <c r="B7" i="77"/>
  <c r="F240" i="37"/>
  <c r="E240" i="37"/>
  <c r="D240" i="37"/>
  <c r="C240" i="37"/>
  <c r="B240" i="37"/>
  <c r="F239" i="37"/>
  <c r="E239" i="37"/>
  <c r="D239" i="37"/>
  <c r="C239" i="37"/>
  <c r="B239" i="37"/>
  <c r="F232" i="37"/>
  <c r="E232" i="37"/>
  <c r="D232" i="37"/>
  <c r="C232" i="37"/>
  <c r="B232" i="37"/>
  <c r="F231" i="37"/>
  <c r="E231" i="37"/>
  <c r="D231" i="37"/>
  <c r="C231" i="37"/>
  <c r="B231" i="37"/>
  <c r="F230" i="37"/>
  <c r="F223" i="37" s="1"/>
  <c r="E230" i="37"/>
  <c r="D230" i="37"/>
  <c r="C230" i="37"/>
  <c r="B230" i="37"/>
  <c r="F229" i="37"/>
  <c r="E229" i="37"/>
  <c r="D229" i="37"/>
  <c r="C229" i="37"/>
  <c r="B229" i="37"/>
  <c r="F228" i="37"/>
  <c r="E228" i="37"/>
  <c r="D228" i="37"/>
  <c r="C228" i="37"/>
  <c r="B228" i="37"/>
  <c r="F227" i="37"/>
  <c r="E227" i="37"/>
  <c r="D227" i="37"/>
  <c r="C227" i="37"/>
  <c r="B227" i="37"/>
  <c r="F226" i="37"/>
  <c r="E226" i="37"/>
  <c r="D226" i="37"/>
  <c r="C226" i="37"/>
  <c r="B226" i="37"/>
  <c r="B223" i="37" s="1"/>
  <c r="F225" i="37"/>
  <c r="E225" i="37"/>
  <c r="D225" i="37"/>
  <c r="C225" i="37"/>
  <c r="B225" i="37"/>
  <c r="F224" i="37"/>
  <c r="E224" i="37"/>
  <c r="D224" i="37"/>
  <c r="D223" i="37" s="1"/>
  <c r="C224" i="37"/>
  <c r="B224" i="37"/>
  <c r="F222" i="37"/>
  <c r="E222" i="37"/>
  <c r="D222" i="37"/>
  <c r="C222" i="37"/>
  <c r="B222" i="37"/>
  <c r="F221" i="37"/>
  <c r="E221" i="37"/>
  <c r="D221" i="37"/>
  <c r="C221" i="37"/>
  <c r="B221" i="37"/>
  <c r="F220" i="37"/>
  <c r="E220" i="37"/>
  <c r="D220" i="37"/>
  <c r="C220" i="37"/>
  <c r="C218" i="37" s="1"/>
  <c r="B220" i="37"/>
  <c r="F219" i="37"/>
  <c r="E219" i="37"/>
  <c r="D219" i="37"/>
  <c r="C219" i="37"/>
  <c r="B219" i="37"/>
  <c r="F217" i="37"/>
  <c r="E217" i="37"/>
  <c r="D217" i="37"/>
  <c r="C217" i="37"/>
  <c r="B217" i="37"/>
  <c r="F216" i="37"/>
  <c r="E216" i="37"/>
  <c r="D216" i="37"/>
  <c r="C216" i="37"/>
  <c r="B216" i="37"/>
  <c r="F215" i="37"/>
  <c r="E215" i="37"/>
  <c r="D215" i="37"/>
  <c r="C215" i="37"/>
  <c r="B215" i="37"/>
  <c r="B214" i="37" s="1"/>
  <c r="B199" i="37"/>
  <c r="B198" i="37"/>
  <c r="F192" i="37"/>
  <c r="E192" i="37"/>
  <c r="D192" i="37"/>
  <c r="C192" i="37"/>
  <c r="B192" i="37"/>
  <c r="F191" i="37"/>
  <c r="E191" i="37"/>
  <c r="D191" i="37"/>
  <c r="C191" i="37"/>
  <c r="B191" i="37"/>
  <c r="F190" i="37"/>
  <c r="E190" i="37"/>
  <c r="D190" i="37"/>
  <c r="C190" i="37"/>
  <c r="B190" i="37"/>
  <c r="F189" i="37"/>
  <c r="E189" i="37"/>
  <c r="D189" i="37"/>
  <c r="C189" i="37"/>
  <c r="B189" i="37"/>
  <c r="F188" i="37"/>
  <c r="E188" i="37"/>
  <c r="D188" i="37"/>
  <c r="C188" i="37"/>
  <c r="B188" i="37"/>
  <c r="F187" i="37"/>
  <c r="E187" i="37"/>
  <c r="D187" i="37"/>
  <c r="C187" i="37"/>
  <c r="B187" i="37"/>
  <c r="F186" i="37"/>
  <c r="E186" i="37"/>
  <c r="D186" i="37"/>
  <c r="C186" i="37"/>
  <c r="B186" i="37"/>
  <c r="F185" i="37"/>
  <c r="E185" i="37"/>
  <c r="D185" i="37"/>
  <c r="C185" i="37"/>
  <c r="B185" i="37"/>
  <c r="F184" i="37"/>
  <c r="E184" i="37"/>
  <c r="D184" i="37"/>
  <c r="C184" i="37"/>
  <c r="B184" i="37"/>
  <c r="F183" i="37"/>
  <c r="E183" i="37"/>
  <c r="D183" i="37"/>
  <c r="C183" i="37"/>
  <c r="B183" i="37"/>
  <c r="F182" i="37"/>
  <c r="E182" i="37"/>
  <c r="D182" i="37"/>
  <c r="C182" i="37"/>
  <c r="B182" i="37"/>
  <c r="F181" i="37"/>
  <c r="E181" i="37"/>
  <c r="D181" i="37"/>
  <c r="C181" i="37"/>
  <c r="B181" i="37"/>
  <c r="F180" i="37"/>
  <c r="E180" i="37"/>
  <c r="D180" i="37"/>
  <c r="C180" i="37"/>
  <c r="B180" i="37"/>
  <c r="B193" i="37" s="1"/>
  <c r="F179" i="37"/>
  <c r="E179" i="37"/>
  <c r="D179" i="37"/>
  <c r="C179" i="37"/>
  <c r="B179" i="37"/>
  <c r="F178" i="37"/>
  <c r="E178" i="37"/>
  <c r="D178" i="37"/>
  <c r="C178" i="37"/>
  <c r="B178" i="37"/>
  <c r="F177" i="37"/>
  <c r="E177" i="37"/>
  <c r="D177" i="37"/>
  <c r="C177" i="37"/>
  <c r="B177" i="37"/>
  <c r="F176" i="37"/>
  <c r="E176" i="37"/>
  <c r="E193" i="37" s="1"/>
  <c r="D176" i="37"/>
  <c r="C176" i="37"/>
  <c r="B176" i="37"/>
  <c r="E133" i="49"/>
  <c r="D133" i="49"/>
  <c r="C133" i="49"/>
  <c r="B133" i="49"/>
  <c r="E132" i="49"/>
  <c r="D132" i="49"/>
  <c r="C132" i="49"/>
  <c r="B132" i="49"/>
  <c r="E130" i="49"/>
  <c r="D130" i="49"/>
  <c r="C130" i="49"/>
  <c r="B130" i="49"/>
  <c r="E129" i="49"/>
  <c r="D129" i="49"/>
  <c r="C129" i="49"/>
  <c r="B129" i="49"/>
  <c r="B113" i="26"/>
  <c r="B113" i="57"/>
  <c r="B110" i="26"/>
  <c r="B110" i="57"/>
  <c r="B106" i="26"/>
  <c r="B106" i="57" s="1"/>
  <c r="C113" i="26"/>
  <c r="C110" i="26"/>
  <c r="C110" i="57"/>
  <c r="C106" i="26"/>
  <c r="C106" i="57" s="1"/>
  <c r="E131" i="19"/>
  <c r="E131" i="49" s="1"/>
  <c r="D131" i="19"/>
  <c r="C131" i="19"/>
  <c r="C131" i="49" s="1"/>
  <c r="B131" i="19"/>
  <c r="B131" i="49" s="1"/>
  <c r="E128" i="19"/>
  <c r="E128" i="49"/>
  <c r="D128" i="19"/>
  <c r="C128" i="19"/>
  <c r="B128" i="19"/>
  <c r="B134" i="19" s="1"/>
  <c r="B134" i="49"/>
  <c r="D241" i="38"/>
  <c r="C241" i="38"/>
  <c r="B241" i="38"/>
  <c r="F223" i="10"/>
  <c r="E223" i="10"/>
  <c r="D223" i="10"/>
  <c r="C223" i="10"/>
  <c r="F218" i="10"/>
  <c r="E218" i="10"/>
  <c r="D218" i="10"/>
  <c r="C218" i="10"/>
  <c r="F214" i="10"/>
  <c r="F233" i="10" s="1"/>
  <c r="E214" i="10"/>
  <c r="E233" i="10" s="1"/>
  <c r="D214" i="10"/>
  <c r="D233" i="10"/>
  <c r="C214" i="10"/>
  <c r="C233" i="10" s="1"/>
  <c r="B223" i="10"/>
  <c r="B218" i="10"/>
  <c r="B214" i="10"/>
  <c r="B233" i="10" s="1"/>
  <c r="E50" i="69"/>
  <c r="D50" i="69"/>
  <c r="E49" i="69"/>
  <c r="D49" i="69"/>
  <c r="E48" i="69"/>
  <c r="D48" i="69"/>
  <c r="E46" i="69"/>
  <c r="D46" i="69"/>
  <c r="E45" i="69"/>
  <c r="D45" i="69"/>
  <c r="E44" i="69"/>
  <c r="D44" i="69"/>
  <c r="E43" i="69"/>
  <c r="D43" i="69"/>
  <c r="E42" i="69"/>
  <c r="D42" i="69"/>
  <c r="E41" i="69"/>
  <c r="D41" i="69"/>
  <c r="E40" i="69"/>
  <c r="D40" i="69"/>
  <c r="E38" i="69"/>
  <c r="D38" i="69"/>
  <c r="E37" i="69"/>
  <c r="D37" i="69"/>
  <c r="E35" i="69"/>
  <c r="D35" i="69"/>
  <c r="E28" i="69"/>
  <c r="D28" i="69"/>
  <c r="E27" i="69"/>
  <c r="D27" i="69"/>
  <c r="E26" i="69"/>
  <c r="D26" i="69"/>
  <c r="E24" i="69"/>
  <c r="D24" i="69"/>
  <c r="E23" i="69"/>
  <c r="D23" i="69"/>
  <c r="E22" i="69"/>
  <c r="D22" i="69"/>
  <c r="E21" i="69"/>
  <c r="D21" i="69"/>
  <c r="E20" i="69"/>
  <c r="D20" i="69"/>
  <c r="E19" i="69"/>
  <c r="D19" i="69"/>
  <c r="E18" i="69"/>
  <c r="D18" i="69"/>
  <c r="E16" i="69"/>
  <c r="D16" i="69"/>
  <c r="E15" i="69"/>
  <c r="D15" i="69"/>
  <c r="E13" i="69"/>
  <c r="D13" i="69"/>
  <c r="C28" i="69"/>
  <c r="C27" i="69"/>
  <c r="C26" i="69"/>
  <c r="C24" i="69"/>
  <c r="C23" i="69"/>
  <c r="C22" i="69"/>
  <c r="C21" i="69"/>
  <c r="C20" i="69"/>
  <c r="C19" i="69"/>
  <c r="C18" i="69"/>
  <c r="C16" i="69"/>
  <c r="C15" i="69"/>
  <c r="C50" i="69"/>
  <c r="C49" i="69"/>
  <c r="C48" i="69"/>
  <c r="C46" i="69"/>
  <c r="C45" i="69"/>
  <c r="C44" i="69"/>
  <c r="C43" i="69"/>
  <c r="C42" i="69"/>
  <c r="C41" i="69"/>
  <c r="C40" i="69"/>
  <c r="C38" i="69"/>
  <c r="C37" i="69"/>
  <c r="C35" i="69"/>
  <c r="O47" i="7"/>
  <c r="O47" i="69" s="1"/>
  <c r="N47" i="7"/>
  <c r="N47" i="69" s="1"/>
  <c r="M47" i="7"/>
  <c r="M47" i="69" s="1"/>
  <c r="L47" i="7"/>
  <c r="L47" i="69" s="1"/>
  <c r="K47" i="7"/>
  <c r="K47" i="69" s="1"/>
  <c r="J47" i="7"/>
  <c r="J47" i="69" s="1"/>
  <c r="I47" i="7"/>
  <c r="I47" i="69" s="1"/>
  <c r="H47" i="7"/>
  <c r="H47" i="69" s="1"/>
  <c r="G47" i="7"/>
  <c r="G47" i="69" s="1"/>
  <c r="F47" i="7"/>
  <c r="E47" i="7"/>
  <c r="E47" i="69" s="1"/>
  <c r="O36" i="7"/>
  <c r="O36" i="69" s="1"/>
  <c r="N36" i="7"/>
  <c r="M36" i="7"/>
  <c r="M36" i="69" s="1"/>
  <c r="L36" i="7"/>
  <c r="K36" i="7"/>
  <c r="K36" i="69" s="1"/>
  <c r="J36" i="7"/>
  <c r="J39" i="7" s="1"/>
  <c r="I36" i="7"/>
  <c r="I36" i="69" s="1"/>
  <c r="H36" i="7"/>
  <c r="H39" i="7" s="1"/>
  <c r="H39" i="69" s="1"/>
  <c r="G36" i="7"/>
  <c r="G39" i="7" s="1"/>
  <c r="F36" i="7"/>
  <c r="F39" i="7" s="1"/>
  <c r="E36" i="7"/>
  <c r="E36" i="69"/>
  <c r="C47" i="7"/>
  <c r="C47" i="69" s="1"/>
  <c r="C36" i="7"/>
  <c r="C39" i="7" s="1"/>
  <c r="P46" i="7"/>
  <c r="P46" i="69" s="1"/>
  <c r="O25" i="7"/>
  <c r="O25" i="69" s="1"/>
  <c r="N25" i="7"/>
  <c r="N25" i="69" s="1"/>
  <c r="M25" i="7"/>
  <c r="M25" i="69" s="1"/>
  <c r="L25" i="7"/>
  <c r="L25" i="69" s="1"/>
  <c r="K25" i="7"/>
  <c r="K25" i="69" s="1"/>
  <c r="J25" i="7"/>
  <c r="J25" i="69" s="1"/>
  <c r="I25" i="7"/>
  <c r="I25" i="69" s="1"/>
  <c r="H25" i="7"/>
  <c r="H25" i="69"/>
  <c r="G25" i="7"/>
  <c r="G25" i="69" s="1"/>
  <c r="F25" i="7"/>
  <c r="E25" i="7"/>
  <c r="E25" i="69"/>
  <c r="D25" i="7"/>
  <c r="D25" i="69" s="1"/>
  <c r="O14" i="7"/>
  <c r="N14" i="7"/>
  <c r="N14" i="69" s="1"/>
  <c r="M14" i="7"/>
  <c r="M14" i="69" s="1"/>
  <c r="L14" i="7"/>
  <c r="L17" i="7" s="1"/>
  <c r="K14" i="7"/>
  <c r="K14" i="69" s="1"/>
  <c r="J14" i="7"/>
  <c r="J14" i="69" s="1"/>
  <c r="I14" i="7"/>
  <c r="I17" i="7" s="1"/>
  <c r="I17" i="69" s="1"/>
  <c r="H14" i="7"/>
  <c r="G14" i="7"/>
  <c r="F14" i="7"/>
  <c r="E14" i="7"/>
  <c r="E17" i="7" s="1"/>
  <c r="D14" i="7"/>
  <c r="D14" i="69"/>
  <c r="C14" i="7"/>
  <c r="C14" i="69" s="1"/>
  <c r="C42" i="67"/>
  <c r="D42" i="67"/>
  <c r="H25" i="4"/>
  <c r="H25" i="66"/>
  <c r="E25" i="4"/>
  <c r="E25" i="66" s="1"/>
  <c r="C21" i="74"/>
  <c r="C20" i="74"/>
  <c r="C19" i="74"/>
  <c r="C18" i="74"/>
  <c r="C17" i="74"/>
  <c r="C16" i="74"/>
  <c r="C14" i="74"/>
  <c r="C13" i="74"/>
  <c r="C12" i="74"/>
  <c r="C11" i="74"/>
  <c r="C10" i="74"/>
  <c r="C7" i="74"/>
  <c r="B21" i="74"/>
  <c r="B20" i="74"/>
  <c r="B19" i="74"/>
  <c r="B18" i="74"/>
  <c r="B17" i="74"/>
  <c r="B16" i="74"/>
  <c r="B14" i="74"/>
  <c r="B13" i="74"/>
  <c r="B12" i="74"/>
  <c r="B11" i="74"/>
  <c r="B10" i="74"/>
  <c r="B7" i="74"/>
  <c r="C15" i="73"/>
  <c r="C15" i="74" s="1"/>
  <c r="C9" i="73"/>
  <c r="C9" i="74" s="1"/>
  <c r="B15" i="73"/>
  <c r="B15" i="74" s="1"/>
  <c r="B9" i="73"/>
  <c r="D70" i="67"/>
  <c r="C70" i="67"/>
  <c r="D67" i="67"/>
  <c r="C67" i="67"/>
  <c r="D66" i="67"/>
  <c r="C66" i="67"/>
  <c r="D65" i="67"/>
  <c r="C65" i="67"/>
  <c r="D62" i="67"/>
  <c r="C62" i="67"/>
  <c r="D61" i="67"/>
  <c r="C61" i="67"/>
  <c r="D60" i="67"/>
  <c r="C60" i="67"/>
  <c r="D58" i="67"/>
  <c r="C58" i="67"/>
  <c r="D57" i="67"/>
  <c r="C57" i="67"/>
  <c r="D56" i="67"/>
  <c r="C56" i="67"/>
  <c r="D53" i="67"/>
  <c r="C53" i="67"/>
  <c r="D52" i="67"/>
  <c r="C52" i="67"/>
  <c r="D51" i="67"/>
  <c r="C51" i="67"/>
  <c r="D48" i="67"/>
  <c r="C48" i="67"/>
  <c r="D47" i="67"/>
  <c r="C47" i="67"/>
  <c r="D46" i="67"/>
  <c r="C46" i="67"/>
  <c r="D40" i="67"/>
  <c r="C40" i="67"/>
  <c r="D38" i="67"/>
  <c r="C38" i="67"/>
  <c r="D37" i="67"/>
  <c r="C37" i="67"/>
  <c r="D36" i="67"/>
  <c r="C36" i="67"/>
  <c r="D35" i="67"/>
  <c r="C35" i="67"/>
  <c r="D33" i="67"/>
  <c r="C33" i="67"/>
  <c r="D32" i="67"/>
  <c r="C32" i="67"/>
  <c r="D31" i="67"/>
  <c r="C31" i="67"/>
  <c r="D29" i="67"/>
  <c r="C29" i="67"/>
  <c r="D28" i="67"/>
  <c r="C28" i="67"/>
  <c r="D22" i="67"/>
  <c r="C22" i="67"/>
  <c r="D21" i="67"/>
  <c r="C21" i="67"/>
  <c r="D20" i="67"/>
  <c r="C20" i="67"/>
  <c r="D19" i="67"/>
  <c r="C19" i="67"/>
  <c r="D17" i="67"/>
  <c r="C17" i="67"/>
  <c r="D16" i="67"/>
  <c r="C16" i="67"/>
  <c r="D15" i="67"/>
  <c r="C15" i="67"/>
  <c r="D14" i="67"/>
  <c r="C14" i="67"/>
  <c r="D13" i="67"/>
  <c r="C13" i="67"/>
  <c r="D11" i="67"/>
  <c r="C11" i="67"/>
  <c r="D10" i="67"/>
  <c r="C10" i="67"/>
  <c r="D9" i="67"/>
  <c r="C9" i="67"/>
  <c r="D8" i="67"/>
  <c r="C8" i="67"/>
  <c r="D59" i="6"/>
  <c r="D59" i="67" s="1"/>
  <c r="D34" i="6"/>
  <c r="D34" i="67" s="1"/>
  <c r="D30" i="6"/>
  <c r="D30" i="67" s="1"/>
  <c r="D27" i="6"/>
  <c r="D27" i="67" s="1"/>
  <c r="D12" i="6"/>
  <c r="C12" i="6"/>
  <c r="C7" i="6" s="1"/>
  <c r="C52" i="4"/>
  <c r="C35" i="4"/>
  <c r="C32" i="4"/>
  <c r="C32" i="66" s="1"/>
  <c r="C19" i="4"/>
  <c r="C19" i="66" s="1"/>
  <c r="C15" i="4"/>
  <c r="C15" i="66" s="1"/>
  <c r="C11" i="4"/>
  <c r="G54" i="66"/>
  <c r="F54" i="66"/>
  <c r="D54" i="66"/>
  <c r="C54" i="66"/>
  <c r="G53" i="66"/>
  <c r="F53" i="66"/>
  <c r="D53" i="66"/>
  <c r="C53" i="66"/>
  <c r="G51" i="66"/>
  <c r="F51" i="66"/>
  <c r="D51" i="66"/>
  <c r="C51" i="66"/>
  <c r="G50" i="66"/>
  <c r="F50" i="66"/>
  <c r="D50" i="66"/>
  <c r="C50" i="66"/>
  <c r="G49" i="66"/>
  <c r="F49" i="66"/>
  <c r="D49" i="66"/>
  <c r="C49" i="66"/>
  <c r="G48" i="66"/>
  <c r="F48" i="66"/>
  <c r="D48" i="66"/>
  <c r="C48" i="66"/>
  <c r="G46" i="66"/>
  <c r="F46" i="66"/>
  <c r="D46" i="66"/>
  <c r="C46" i="66"/>
  <c r="G45" i="66"/>
  <c r="F45" i="66"/>
  <c r="D45" i="66"/>
  <c r="C45" i="66"/>
  <c r="G44" i="66"/>
  <c r="F44" i="66"/>
  <c r="D44" i="66"/>
  <c r="C44" i="66"/>
  <c r="G43" i="66"/>
  <c r="F43" i="66"/>
  <c r="D43" i="66"/>
  <c r="C43" i="66"/>
  <c r="G42" i="66"/>
  <c r="F42" i="66"/>
  <c r="D42" i="66"/>
  <c r="C42" i="66"/>
  <c r="G40" i="66"/>
  <c r="F40" i="66"/>
  <c r="D40" i="66"/>
  <c r="C40" i="66"/>
  <c r="G38" i="66"/>
  <c r="F38" i="66"/>
  <c r="D38" i="66"/>
  <c r="C38" i="66"/>
  <c r="G37" i="66"/>
  <c r="F37" i="66"/>
  <c r="D37" i="66"/>
  <c r="C37" i="66"/>
  <c r="G36" i="66"/>
  <c r="F36" i="66"/>
  <c r="D36" i="66"/>
  <c r="C36" i="66"/>
  <c r="G34" i="66"/>
  <c r="F34" i="66"/>
  <c r="D34" i="66"/>
  <c r="C34" i="66"/>
  <c r="G33" i="66"/>
  <c r="F33" i="66"/>
  <c r="D33" i="66"/>
  <c r="C33" i="66"/>
  <c r="G31" i="66"/>
  <c r="F31" i="66"/>
  <c r="D31" i="66"/>
  <c r="C31" i="66"/>
  <c r="G30" i="66"/>
  <c r="F30" i="66"/>
  <c r="D30" i="66"/>
  <c r="C30" i="66"/>
  <c r="G29" i="66"/>
  <c r="F29" i="66"/>
  <c r="D29" i="66"/>
  <c r="C29" i="66"/>
  <c r="G28" i="66"/>
  <c r="F28" i="66"/>
  <c r="D28" i="66"/>
  <c r="C28" i="66"/>
  <c r="G27" i="66"/>
  <c r="F27" i="66"/>
  <c r="D27" i="66"/>
  <c r="C27" i="66"/>
  <c r="G26" i="66"/>
  <c r="F26" i="66"/>
  <c r="D26" i="66"/>
  <c r="C26" i="66"/>
  <c r="G25" i="66"/>
  <c r="F25" i="66"/>
  <c r="D25" i="66"/>
  <c r="C25" i="66"/>
  <c r="G22" i="66"/>
  <c r="F22" i="66"/>
  <c r="D22" i="66"/>
  <c r="C22" i="66"/>
  <c r="G21" i="66"/>
  <c r="F21" i="66"/>
  <c r="D21" i="66"/>
  <c r="C21" i="66"/>
  <c r="G20" i="66"/>
  <c r="F20" i="66"/>
  <c r="D20" i="66"/>
  <c r="C20" i="66"/>
  <c r="G18" i="66"/>
  <c r="F18" i="66"/>
  <c r="D18" i="66"/>
  <c r="C18" i="66"/>
  <c r="G17" i="66"/>
  <c r="F17" i="66"/>
  <c r="D17" i="66"/>
  <c r="C17" i="66"/>
  <c r="G16" i="66"/>
  <c r="F16" i="66"/>
  <c r="D16" i="66"/>
  <c r="C16" i="66"/>
  <c r="G14" i="66"/>
  <c r="F14" i="66"/>
  <c r="D14" i="66"/>
  <c r="C14" i="66"/>
  <c r="G13" i="66"/>
  <c r="F13" i="66"/>
  <c r="D13" i="66"/>
  <c r="C13" i="66"/>
  <c r="G12" i="66"/>
  <c r="F12" i="66"/>
  <c r="D12" i="66"/>
  <c r="C12" i="66"/>
  <c r="G10" i="66"/>
  <c r="F10" i="66"/>
  <c r="D10" i="66"/>
  <c r="C10" i="66"/>
  <c r="G9" i="66"/>
  <c r="F9" i="66"/>
  <c r="D9" i="66"/>
  <c r="C9" i="66"/>
  <c r="C8" i="66"/>
  <c r="D8" i="66"/>
  <c r="F8" i="66"/>
  <c r="G8" i="66"/>
  <c r="H54" i="4"/>
  <c r="H54" i="66" s="1"/>
  <c r="H53" i="4"/>
  <c r="H53" i="66"/>
  <c r="H51" i="4"/>
  <c r="H51" i="66" s="1"/>
  <c r="H50" i="4"/>
  <c r="H50" i="66" s="1"/>
  <c r="H49" i="4"/>
  <c r="H49" i="66" s="1"/>
  <c r="H48" i="4"/>
  <c r="H48" i="66"/>
  <c r="H44" i="4"/>
  <c r="H44" i="66" s="1"/>
  <c r="H43" i="4"/>
  <c r="H43" i="66" s="1"/>
  <c r="H42" i="4"/>
  <c r="H42" i="66" s="1"/>
  <c r="H40" i="4"/>
  <c r="H40" i="66" s="1"/>
  <c r="H38" i="4"/>
  <c r="H38" i="66" s="1"/>
  <c r="H37" i="4"/>
  <c r="H37" i="66" s="1"/>
  <c r="H36" i="4"/>
  <c r="H36" i="66" s="1"/>
  <c r="H34" i="4"/>
  <c r="H34" i="66" s="1"/>
  <c r="H33" i="4"/>
  <c r="H33" i="66" s="1"/>
  <c r="H31" i="4"/>
  <c r="H31" i="66" s="1"/>
  <c r="H30" i="4"/>
  <c r="H30" i="66" s="1"/>
  <c r="H29" i="4"/>
  <c r="H29" i="66" s="1"/>
  <c r="H28" i="4"/>
  <c r="H28" i="66" s="1"/>
  <c r="H27" i="4"/>
  <c r="H27" i="66" s="1"/>
  <c r="H26" i="4"/>
  <c r="H26" i="66" s="1"/>
  <c r="H22" i="4"/>
  <c r="H22" i="66" s="1"/>
  <c r="H21" i="4"/>
  <c r="H21" i="66"/>
  <c r="H20" i="4"/>
  <c r="H20" i="66" s="1"/>
  <c r="H18" i="4"/>
  <c r="H18" i="66" s="1"/>
  <c r="H17" i="4"/>
  <c r="H17" i="66" s="1"/>
  <c r="H16" i="4"/>
  <c r="H16" i="66" s="1"/>
  <c r="H14" i="4"/>
  <c r="H14" i="66" s="1"/>
  <c r="H13" i="4"/>
  <c r="H13" i="66" s="1"/>
  <c r="H12" i="4"/>
  <c r="H12" i="66" s="1"/>
  <c r="H10" i="4"/>
  <c r="H10" i="66" s="1"/>
  <c r="H9" i="4"/>
  <c r="H9" i="66" s="1"/>
  <c r="E54" i="4"/>
  <c r="E54" i="66" s="1"/>
  <c r="E53" i="4"/>
  <c r="E53" i="66" s="1"/>
  <c r="E51" i="4"/>
  <c r="E51" i="66" s="1"/>
  <c r="E50" i="4"/>
  <c r="E50" i="66" s="1"/>
  <c r="E49" i="4"/>
  <c r="E49" i="66" s="1"/>
  <c r="E48" i="4"/>
  <c r="E48" i="66" s="1"/>
  <c r="E44" i="4"/>
  <c r="E44" i="66" s="1"/>
  <c r="E43" i="4"/>
  <c r="E43" i="66" s="1"/>
  <c r="E42" i="4"/>
  <c r="E42" i="66" s="1"/>
  <c r="E40" i="4"/>
  <c r="E40" i="66" s="1"/>
  <c r="E38" i="4"/>
  <c r="E38" i="66" s="1"/>
  <c r="E37" i="4"/>
  <c r="E37" i="66" s="1"/>
  <c r="E36" i="4"/>
  <c r="E36" i="66"/>
  <c r="E34" i="4"/>
  <c r="E34" i="66" s="1"/>
  <c r="E33" i="4"/>
  <c r="E33" i="66" s="1"/>
  <c r="E31" i="4"/>
  <c r="E31" i="66" s="1"/>
  <c r="E30" i="4"/>
  <c r="E30" i="66" s="1"/>
  <c r="E29" i="4"/>
  <c r="E29" i="66" s="1"/>
  <c r="E28" i="4"/>
  <c r="E28" i="66" s="1"/>
  <c r="E27" i="4"/>
  <c r="E27" i="66" s="1"/>
  <c r="E26" i="4"/>
  <c r="E26" i="66" s="1"/>
  <c r="E22" i="4"/>
  <c r="E22" i="66" s="1"/>
  <c r="E21" i="4"/>
  <c r="E21" i="66" s="1"/>
  <c r="E20" i="4"/>
  <c r="E20" i="66" s="1"/>
  <c r="E18" i="4"/>
  <c r="E18" i="66" s="1"/>
  <c r="E17" i="4"/>
  <c r="E17" i="66" s="1"/>
  <c r="E16" i="4"/>
  <c r="E16" i="66" s="1"/>
  <c r="E14" i="4"/>
  <c r="E14" i="66" s="1"/>
  <c r="E13" i="4"/>
  <c r="E13" i="66" s="1"/>
  <c r="E12" i="4"/>
  <c r="E12" i="66"/>
  <c r="E10" i="4"/>
  <c r="E10" i="66" s="1"/>
  <c r="E9" i="4"/>
  <c r="E9" i="66"/>
  <c r="G35" i="4"/>
  <c r="F35" i="4"/>
  <c r="F35" i="66" s="1"/>
  <c r="D35" i="4"/>
  <c r="D35" i="66" s="1"/>
  <c r="G19" i="4"/>
  <c r="G19" i="66" s="1"/>
  <c r="F19" i="4"/>
  <c r="F19" i="66" s="1"/>
  <c r="D19" i="4"/>
  <c r="D19" i="66" s="1"/>
  <c r="B95" i="37"/>
  <c r="C95" i="37"/>
  <c r="Q140" i="10"/>
  <c r="Q139" i="37" s="1"/>
  <c r="Q129" i="10"/>
  <c r="Q128" i="37" s="1"/>
  <c r="Q159" i="10"/>
  <c r="Q154" i="10"/>
  <c r="Q150" i="10"/>
  <c r="Q169" i="10"/>
  <c r="Q167" i="37"/>
  <c r="Q166" i="37"/>
  <c r="Q165" i="37"/>
  <c r="Q164" i="37"/>
  <c r="Q163" i="37"/>
  <c r="Q162" i="37"/>
  <c r="Q161" i="37"/>
  <c r="Q160" i="37"/>
  <c r="Q159" i="37"/>
  <c r="Q157" i="37"/>
  <c r="Q156" i="37"/>
  <c r="Q155" i="37"/>
  <c r="Q154" i="37"/>
  <c r="Q152" i="37"/>
  <c r="Q151" i="37"/>
  <c r="Q150" i="37"/>
  <c r="Q138" i="37"/>
  <c r="Q137" i="37"/>
  <c r="Q136" i="37"/>
  <c r="Q135" i="37"/>
  <c r="Q134" i="37"/>
  <c r="Q133" i="37"/>
  <c r="Q132" i="37"/>
  <c r="Q131" i="37"/>
  <c r="Q127" i="37"/>
  <c r="Q126" i="37"/>
  <c r="Q125" i="37"/>
  <c r="Q124" i="37"/>
  <c r="Q123" i="37"/>
  <c r="Q122" i="37"/>
  <c r="Q121" i="37"/>
  <c r="Q120" i="37"/>
  <c r="L22" i="79"/>
  <c r="K22" i="79"/>
  <c r="J22" i="79"/>
  <c r="I22" i="79"/>
  <c r="H22" i="79"/>
  <c r="G22" i="79"/>
  <c r="F22" i="79"/>
  <c r="E22" i="79"/>
  <c r="D22" i="79"/>
  <c r="C22" i="79"/>
  <c r="L21" i="79"/>
  <c r="K21" i="79"/>
  <c r="J21" i="79"/>
  <c r="I21" i="79"/>
  <c r="H21" i="79"/>
  <c r="G21" i="79"/>
  <c r="F21" i="79"/>
  <c r="E21" i="79"/>
  <c r="D21" i="79"/>
  <c r="C21" i="79"/>
  <c r="L20" i="79"/>
  <c r="K20" i="79"/>
  <c r="J20" i="79"/>
  <c r="I20" i="79"/>
  <c r="H20" i="79"/>
  <c r="G20" i="79"/>
  <c r="F20" i="79"/>
  <c r="E20" i="79"/>
  <c r="D20" i="79"/>
  <c r="C20" i="79"/>
  <c r="L19" i="79"/>
  <c r="K19" i="79"/>
  <c r="J19" i="79"/>
  <c r="I19" i="79"/>
  <c r="H19" i="79"/>
  <c r="G19" i="79"/>
  <c r="F19" i="79"/>
  <c r="E19" i="79"/>
  <c r="D19" i="79"/>
  <c r="C19" i="79"/>
  <c r="L18" i="79"/>
  <c r="K18" i="79"/>
  <c r="J18" i="79"/>
  <c r="I18" i="79"/>
  <c r="H18" i="79"/>
  <c r="G18" i="79"/>
  <c r="F18" i="79"/>
  <c r="E18" i="79"/>
  <c r="D18" i="79"/>
  <c r="C18" i="79"/>
  <c r="L17" i="79"/>
  <c r="K17" i="79"/>
  <c r="J17" i="79"/>
  <c r="I17" i="79"/>
  <c r="H17" i="79"/>
  <c r="G17" i="79"/>
  <c r="F17" i="79"/>
  <c r="E17" i="79"/>
  <c r="D17" i="79"/>
  <c r="C17" i="79"/>
  <c r="L16" i="79"/>
  <c r="K16" i="79"/>
  <c r="J16" i="79"/>
  <c r="I16" i="79"/>
  <c r="H16" i="79"/>
  <c r="G16" i="79"/>
  <c r="F16" i="79"/>
  <c r="E16" i="79"/>
  <c r="D16" i="79"/>
  <c r="C16" i="79"/>
  <c r="L15" i="79"/>
  <c r="K15" i="79"/>
  <c r="J15" i="79"/>
  <c r="I15" i="79"/>
  <c r="H15" i="79"/>
  <c r="G15" i="79"/>
  <c r="F15" i="79"/>
  <c r="E15" i="79"/>
  <c r="D15" i="79"/>
  <c r="C15" i="79"/>
  <c r="L14" i="79"/>
  <c r="K14" i="79"/>
  <c r="J14" i="79"/>
  <c r="I14" i="79"/>
  <c r="H14" i="79"/>
  <c r="G14" i="79"/>
  <c r="F14" i="79"/>
  <c r="E14" i="79"/>
  <c r="D14" i="79"/>
  <c r="C14" i="79"/>
  <c r="L13" i="79"/>
  <c r="K13" i="79"/>
  <c r="J13" i="79"/>
  <c r="I13" i="79"/>
  <c r="H13" i="79"/>
  <c r="G13" i="79"/>
  <c r="F13" i="79"/>
  <c r="E13" i="79"/>
  <c r="D13" i="79"/>
  <c r="C13" i="79"/>
  <c r="L12" i="79"/>
  <c r="K12" i="79"/>
  <c r="J12" i="79"/>
  <c r="I12" i="79"/>
  <c r="H12" i="79"/>
  <c r="G12" i="79"/>
  <c r="F12" i="79"/>
  <c r="E12" i="79"/>
  <c r="D12" i="79"/>
  <c r="C12" i="79"/>
  <c r="L11" i="79"/>
  <c r="K11" i="79"/>
  <c r="J11" i="79"/>
  <c r="I11" i="79"/>
  <c r="H11" i="79"/>
  <c r="G11" i="79"/>
  <c r="F11" i="79"/>
  <c r="E11" i="79"/>
  <c r="D11" i="79"/>
  <c r="C11" i="79"/>
  <c r="L10" i="79"/>
  <c r="K10" i="79"/>
  <c r="J10" i="79"/>
  <c r="I10" i="79"/>
  <c r="H10" i="79"/>
  <c r="G10" i="79"/>
  <c r="F10" i="79"/>
  <c r="E10" i="79"/>
  <c r="D10" i="79"/>
  <c r="C10" i="79"/>
  <c r="L9" i="79"/>
  <c r="K9" i="79"/>
  <c r="J9" i="79"/>
  <c r="I9" i="79"/>
  <c r="H9" i="79"/>
  <c r="G9" i="79"/>
  <c r="F9" i="79"/>
  <c r="E9" i="79"/>
  <c r="D9" i="79"/>
  <c r="C9" i="79"/>
  <c r="L8" i="79"/>
  <c r="K8" i="79"/>
  <c r="J8" i="79"/>
  <c r="I8" i="79"/>
  <c r="H8" i="79"/>
  <c r="G8" i="79"/>
  <c r="F8" i="79"/>
  <c r="E8" i="79"/>
  <c r="D8" i="79"/>
  <c r="C8" i="79"/>
  <c r="L7" i="79"/>
  <c r="K7" i="79"/>
  <c r="J7" i="79"/>
  <c r="I7" i="79"/>
  <c r="H7" i="79"/>
  <c r="G7" i="79"/>
  <c r="F7" i="79"/>
  <c r="E7" i="79"/>
  <c r="D7" i="79"/>
  <c r="C7" i="79"/>
  <c r="L6" i="79"/>
  <c r="K6" i="79"/>
  <c r="J6" i="79"/>
  <c r="I6" i="79"/>
  <c r="H6" i="79"/>
  <c r="G6" i="79"/>
  <c r="F6" i="79"/>
  <c r="E6" i="79"/>
  <c r="D6" i="79"/>
  <c r="C6" i="79"/>
  <c r="B22" i="79"/>
  <c r="B21" i="79"/>
  <c r="B20" i="79"/>
  <c r="B19" i="79"/>
  <c r="B18" i="79"/>
  <c r="B17" i="79"/>
  <c r="B16" i="79"/>
  <c r="B15" i="79"/>
  <c r="B14" i="79"/>
  <c r="B13" i="79"/>
  <c r="B12" i="79"/>
  <c r="B11" i="79"/>
  <c r="B10" i="79"/>
  <c r="B9" i="79"/>
  <c r="B8" i="79"/>
  <c r="B7" i="79"/>
  <c r="B6" i="79"/>
  <c r="L23" i="78"/>
  <c r="L23" i="79"/>
  <c r="K23" i="78"/>
  <c r="K23" i="79" s="1"/>
  <c r="J23" i="78"/>
  <c r="J23" i="79"/>
  <c r="I23" i="78"/>
  <c r="I23" i="79"/>
  <c r="H23" i="78"/>
  <c r="H23" i="79"/>
  <c r="G23" i="78"/>
  <c r="G23" i="79" s="1"/>
  <c r="F23" i="78"/>
  <c r="F23" i="79"/>
  <c r="E23" i="78"/>
  <c r="E23" i="79"/>
  <c r="D23" i="78"/>
  <c r="D23" i="79"/>
  <c r="C23" i="78"/>
  <c r="C23" i="79" s="1"/>
  <c r="B23" i="78"/>
  <c r="B23" i="79"/>
  <c r="M22" i="78"/>
  <c r="M22" i="79"/>
  <c r="M21" i="78"/>
  <c r="M21" i="79"/>
  <c r="M20" i="78"/>
  <c r="M20" i="79" s="1"/>
  <c r="M19" i="78"/>
  <c r="M19" i="79" s="1"/>
  <c r="M18" i="78"/>
  <c r="M18" i="79"/>
  <c r="M17" i="78"/>
  <c r="M17" i="79"/>
  <c r="M16" i="78"/>
  <c r="M16" i="79" s="1"/>
  <c r="M15" i="78"/>
  <c r="M15" i="79"/>
  <c r="M14" i="78"/>
  <c r="M14" i="79"/>
  <c r="M13" i="78"/>
  <c r="M13" i="79"/>
  <c r="M12" i="78"/>
  <c r="M12" i="79" s="1"/>
  <c r="M11" i="78"/>
  <c r="M11" i="79"/>
  <c r="M10" i="78"/>
  <c r="M10" i="79"/>
  <c r="M9" i="78"/>
  <c r="M9" i="79"/>
  <c r="M8" i="78"/>
  <c r="M8" i="79" s="1"/>
  <c r="M7" i="78"/>
  <c r="M7" i="79"/>
  <c r="M6" i="78"/>
  <c r="I493" i="10"/>
  <c r="I493" i="37" s="1"/>
  <c r="I488" i="10"/>
  <c r="I488" i="37" s="1"/>
  <c r="I489" i="10"/>
  <c r="I489" i="37" s="1"/>
  <c r="H488" i="37"/>
  <c r="C111" i="37"/>
  <c r="C110" i="37"/>
  <c r="C109" i="37"/>
  <c r="C108" i="37"/>
  <c r="C107" i="37"/>
  <c r="C106" i="37"/>
  <c r="C105" i="37"/>
  <c r="C104" i="37"/>
  <c r="C103" i="37"/>
  <c r="C102" i="37"/>
  <c r="C101" i="37"/>
  <c r="C100" i="37"/>
  <c r="C99" i="37"/>
  <c r="C98" i="37"/>
  <c r="C97" i="37"/>
  <c r="C96" i="37"/>
  <c r="C94" i="37"/>
  <c r="C93" i="37"/>
  <c r="C92" i="37"/>
  <c r="C91" i="37"/>
  <c r="C90" i="37"/>
  <c r="C89" i="37"/>
  <c r="C88" i="37"/>
  <c r="C87" i="37"/>
  <c r="C86" i="37"/>
  <c r="C85" i="37"/>
  <c r="C84" i="37"/>
  <c r="C83" i="37"/>
  <c r="C82" i="37"/>
  <c r="C81" i="37"/>
  <c r="C71" i="37"/>
  <c r="C70" i="37"/>
  <c r="C69" i="37"/>
  <c r="C68" i="37"/>
  <c r="C57" i="37"/>
  <c r="C56" i="37"/>
  <c r="C53" i="37"/>
  <c r="C52" i="37"/>
  <c r="C51" i="37"/>
  <c r="C50" i="37"/>
  <c r="C39" i="37"/>
  <c r="C38" i="37"/>
  <c r="C37" i="37"/>
  <c r="C36" i="37"/>
  <c r="C35" i="37"/>
  <c r="C34" i="37"/>
  <c r="C33" i="37"/>
  <c r="C32" i="37"/>
  <c r="C31" i="37"/>
  <c r="C30" i="37"/>
  <c r="C29" i="37"/>
  <c r="C28" i="37"/>
  <c r="C27" i="37"/>
  <c r="C26" i="37"/>
  <c r="C25" i="37"/>
  <c r="C24" i="37"/>
  <c r="C23" i="37"/>
  <c r="C22" i="37"/>
  <c r="C21" i="37"/>
  <c r="C20" i="37"/>
  <c r="C19" i="37"/>
  <c r="B111" i="37"/>
  <c r="B110" i="37"/>
  <c r="B109" i="37"/>
  <c r="B108" i="37"/>
  <c r="B107" i="37"/>
  <c r="B106" i="37"/>
  <c r="B105" i="37"/>
  <c r="B104" i="37"/>
  <c r="B103" i="37"/>
  <c r="B102" i="37"/>
  <c r="B101" i="37"/>
  <c r="B100" i="37"/>
  <c r="B99" i="37"/>
  <c r="B98" i="37"/>
  <c r="B97" i="37"/>
  <c r="B96" i="37"/>
  <c r="B94" i="37"/>
  <c r="B93" i="37"/>
  <c r="B92" i="37"/>
  <c r="B91" i="37"/>
  <c r="B90" i="37"/>
  <c r="B89" i="37"/>
  <c r="B88" i="37"/>
  <c r="B87" i="37"/>
  <c r="B86" i="37"/>
  <c r="B85" i="37"/>
  <c r="B84" i="37"/>
  <c r="B83" i="37"/>
  <c r="B82" i="37"/>
  <c r="B81" i="37"/>
  <c r="B80" i="37"/>
  <c r="B79" i="37"/>
  <c r="B78" i="37"/>
  <c r="B77" i="37"/>
  <c r="B76" i="37"/>
  <c r="B75" i="37"/>
  <c r="B74" i="37"/>
  <c r="B73" i="37"/>
  <c r="B72" i="37"/>
  <c r="B71" i="37"/>
  <c r="B70" i="37"/>
  <c r="B69" i="37"/>
  <c r="B68" i="37"/>
  <c r="B67" i="37"/>
  <c r="B66" i="37"/>
  <c r="B65" i="37"/>
  <c r="B64" i="37"/>
  <c r="B63" i="37"/>
  <c r="B62" i="37"/>
  <c r="B61" i="37"/>
  <c r="B60" i="37"/>
  <c r="B59" i="37"/>
  <c r="B58" i="37"/>
  <c r="B57" i="37"/>
  <c r="B56" i="37"/>
  <c r="B55" i="37"/>
  <c r="B54" i="37"/>
  <c r="B53" i="37"/>
  <c r="B52" i="37"/>
  <c r="B51" i="37"/>
  <c r="B50" i="37"/>
  <c r="B49" i="37"/>
  <c r="B48" i="37"/>
  <c r="B47" i="37"/>
  <c r="B46" i="37"/>
  <c r="B45" i="37"/>
  <c r="B44" i="37"/>
  <c r="B43" i="37"/>
  <c r="B42" i="37"/>
  <c r="B41" i="37"/>
  <c r="B40" i="37"/>
  <c r="B39" i="37"/>
  <c r="B38" i="37"/>
  <c r="B37" i="37"/>
  <c r="B36" i="37"/>
  <c r="B35" i="37"/>
  <c r="B34" i="37"/>
  <c r="B33" i="37"/>
  <c r="B32" i="37"/>
  <c r="B31" i="37"/>
  <c r="B30" i="37"/>
  <c r="B29" i="37"/>
  <c r="B28" i="37"/>
  <c r="B27" i="37"/>
  <c r="B26" i="37"/>
  <c r="B25" i="37"/>
  <c r="B24" i="37"/>
  <c r="B23" i="37"/>
  <c r="B22" i="37"/>
  <c r="B21" i="37"/>
  <c r="B20" i="37"/>
  <c r="B19" i="37"/>
  <c r="B18" i="37"/>
  <c r="B17" i="37"/>
  <c r="B16" i="37"/>
  <c r="B15" i="37"/>
  <c r="B14" i="37"/>
  <c r="B13" i="37"/>
  <c r="B12" i="37"/>
  <c r="B11" i="37"/>
  <c r="B10" i="37"/>
  <c r="B9" i="37"/>
  <c r="C8" i="37"/>
  <c r="B8" i="37"/>
  <c r="C624" i="37"/>
  <c r="B624" i="37"/>
  <c r="C622" i="37"/>
  <c r="B622" i="37"/>
  <c r="C621" i="37"/>
  <c r="B621" i="37"/>
  <c r="C619" i="37"/>
  <c r="B619" i="37"/>
  <c r="C618" i="37"/>
  <c r="B618" i="37"/>
  <c r="C617" i="37"/>
  <c r="B617" i="37"/>
  <c r="C615" i="37"/>
  <c r="B615" i="37"/>
  <c r="C614" i="37"/>
  <c r="B614" i="37"/>
  <c r="C613" i="37"/>
  <c r="B613" i="37"/>
  <c r="C611" i="37"/>
  <c r="B611" i="37"/>
  <c r="C610" i="37"/>
  <c r="B610" i="37"/>
  <c r="C609" i="37"/>
  <c r="B609" i="37"/>
  <c r="B607" i="37"/>
  <c r="B606" i="37"/>
  <c r="C607" i="37"/>
  <c r="C606" i="37"/>
  <c r="C605" i="37"/>
  <c r="B605" i="37"/>
  <c r="B598" i="37"/>
  <c r="B597" i="37"/>
  <c r="B596" i="37"/>
  <c r="B595" i="37"/>
  <c r="B594" i="37"/>
  <c r="B593" i="37"/>
  <c r="C598" i="37"/>
  <c r="C597" i="37"/>
  <c r="C596" i="37"/>
  <c r="C595" i="37"/>
  <c r="C594" i="37"/>
  <c r="C593" i="37"/>
  <c r="C592" i="37"/>
  <c r="B592" i="37"/>
  <c r="B465" i="37"/>
  <c r="E456" i="37"/>
  <c r="D456" i="37"/>
  <c r="E455" i="37"/>
  <c r="D455" i="37"/>
  <c r="E454" i="37"/>
  <c r="D454" i="37"/>
  <c r="E452" i="37"/>
  <c r="D452" i="37"/>
  <c r="C452" i="37"/>
  <c r="B452" i="37"/>
  <c r="E451" i="37"/>
  <c r="D451" i="37"/>
  <c r="C451" i="37"/>
  <c r="B451" i="37"/>
  <c r="E450" i="37"/>
  <c r="D450" i="37"/>
  <c r="C450" i="37"/>
  <c r="B450" i="37"/>
  <c r="E449" i="37"/>
  <c r="D449" i="37"/>
  <c r="C449" i="37"/>
  <c r="B449" i="37"/>
  <c r="E447" i="37"/>
  <c r="D447" i="37"/>
  <c r="E446" i="37"/>
  <c r="D446" i="37"/>
  <c r="C446" i="37"/>
  <c r="B446" i="37"/>
  <c r="E445" i="37"/>
  <c r="D445" i="37"/>
  <c r="C445" i="37"/>
  <c r="B445" i="37"/>
  <c r="E444" i="37"/>
  <c r="D444" i="37"/>
  <c r="C444" i="37"/>
  <c r="B444" i="37"/>
  <c r="E443" i="37"/>
  <c r="D443" i="37"/>
  <c r="C443" i="37"/>
  <c r="B443" i="37"/>
  <c r="E442" i="37"/>
  <c r="D442" i="37"/>
  <c r="C442" i="37"/>
  <c r="B442" i="37"/>
  <c r="E441" i="37"/>
  <c r="D441" i="37"/>
  <c r="C441" i="37"/>
  <c r="B441" i="37"/>
  <c r="E440" i="37"/>
  <c r="D440" i="37"/>
  <c r="E439" i="37"/>
  <c r="D439" i="37"/>
  <c r="C439" i="37"/>
  <c r="B439" i="37"/>
  <c r="E438" i="37"/>
  <c r="D438" i="37"/>
  <c r="C438" i="37"/>
  <c r="B438" i="37"/>
  <c r="E437" i="37"/>
  <c r="D437" i="37"/>
  <c r="C437" i="37"/>
  <c r="B437" i="37"/>
  <c r="E436" i="37"/>
  <c r="D436" i="37"/>
  <c r="C436" i="37"/>
  <c r="B436" i="37"/>
  <c r="E435" i="37"/>
  <c r="D435" i="37"/>
  <c r="C435" i="37"/>
  <c r="B435" i="37"/>
  <c r="E434" i="37"/>
  <c r="D434" i="37"/>
  <c r="C434" i="37"/>
  <c r="B434" i="37"/>
  <c r="E433" i="37"/>
  <c r="D433" i="37"/>
  <c r="C433" i="37"/>
  <c r="B433" i="37"/>
  <c r="E431" i="37"/>
  <c r="D431" i="37"/>
  <c r="E424" i="37"/>
  <c r="D424" i="37"/>
  <c r="E423" i="37"/>
  <c r="D423" i="37"/>
  <c r="E422" i="37"/>
  <c r="D422" i="37"/>
  <c r="E420" i="37"/>
  <c r="D420" i="37"/>
  <c r="C420" i="37"/>
  <c r="B420" i="37"/>
  <c r="E419" i="37"/>
  <c r="D419" i="37"/>
  <c r="C419" i="37"/>
  <c r="B419" i="37"/>
  <c r="E418" i="37"/>
  <c r="D418" i="37"/>
  <c r="C418" i="37"/>
  <c r="B418" i="37"/>
  <c r="E417" i="37"/>
  <c r="D417" i="37"/>
  <c r="C417" i="37"/>
  <c r="B417" i="37"/>
  <c r="E415" i="37"/>
  <c r="D415" i="37"/>
  <c r="E414" i="37"/>
  <c r="D414" i="37"/>
  <c r="C414" i="37"/>
  <c r="B414" i="37"/>
  <c r="E413" i="37"/>
  <c r="D413" i="37"/>
  <c r="C413" i="37"/>
  <c r="B413" i="37"/>
  <c r="E412" i="37"/>
  <c r="D412" i="37"/>
  <c r="C412" i="37"/>
  <c r="B412" i="37"/>
  <c r="E411" i="37"/>
  <c r="D411" i="37"/>
  <c r="C411" i="37"/>
  <c r="B411" i="37"/>
  <c r="E410" i="37"/>
  <c r="D410" i="37"/>
  <c r="C410" i="37"/>
  <c r="B410" i="37"/>
  <c r="E409" i="37"/>
  <c r="D409" i="37"/>
  <c r="C409" i="37"/>
  <c r="B409" i="37"/>
  <c r="E408" i="37"/>
  <c r="D408" i="37"/>
  <c r="E407" i="37"/>
  <c r="D407" i="37"/>
  <c r="C407" i="37"/>
  <c r="B407" i="37"/>
  <c r="E406" i="37"/>
  <c r="D406" i="37"/>
  <c r="C406" i="37"/>
  <c r="B406" i="37"/>
  <c r="E405" i="37"/>
  <c r="D405" i="37"/>
  <c r="C405" i="37"/>
  <c r="B405" i="37"/>
  <c r="E404" i="37"/>
  <c r="D404" i="37"/>
  <c r="C404" i="37"/>
  <c r="B404" i="37"/>
  <c r="E403" i="37"/>
  <c r="D403" i="37"/>
  <c r="C403" i="37"/>
  <c r="B403" i="37"/>
  <c r="E402" i="37"/>
  <c r="D402" i="37"/>
  <c r="C402" i="37"/>
  <c r="B402" i="37"/>
  <c r="E401" i="37"/>
  <c r="D401" i="37"/>
  <c r="C401" i="37"/>
  <c r="B401" i="37"/>
  <c r="E399" i="37"/>
  <c r="D399" i="37"/>
  <c r="H501" i="37"/>
  <c r="G501" i="37"/>
  <c r="F501" i="37"/>
  <c r="E501" i="37"/>
  <c r="D501" i="37"/>
  <c r="C501" i="37"/>
  <c r="B501" i="37"/>
  <c r="H500" i="37"/>
  <c r="G500" i="37"/>
  <c r="F500" i="37"/>
  <c r="E500" i="37"/>
  <c r="D500" i="37"/>
  <c r="C500" i="37"/>
  <c r="B500" i="37"/>
  <c r="H499" i="37"/>
  <c r="G499" i="37"/>
  <c r="F499" i="37"/>
  <c r="E499" i="37"/>
  <c r="D499" i="37"/>
  <c r="C499" i="37"/>
  <c r="B499" i="37"/>
  <c r="H490" i="37"/>
  <c r="G490" i="37"/>
  <c r="F490" i="37"/>
  <c r="E490" i="37"/>
  <c r="D490" i="37"/>
  <c r="C490" i="37"/>
  <c r="B490" i="37"/>
  <c r="H489" i="37"/>
  <c r="G489" i="37"/>
  <c r="F489" i="37"/>
  <c r="E489" i="37"/>
  <c r="D489" i="37"/>
  <c r="C489" i="37"/>
  <c r="B489" i="37"/>
  <c r="G488" i="37"/>
  <c r="F488" i="37"/>
  <c r="E488" i="37"/>
  <c r="D488" i="37"/>
  <c r="C488" i="37"/>
  <c r="B488" i="37"/>
  <c r="I501" i="10"/>
  <c r="I501" i="37" s="1"/>
  <c r="I500" i="10"/>
  <c r="I500" i="37" s="1"/>
  <c r="I499" i="10"/>
  <c r="I499" i="37" s="1"/>
  <c r="H498" i="10"/>
  <c r="H498" i="37" s="1"/>
  <c r="G498" i="10"/>
  <c r="G498" i="37"/>
  <c r="F498" i="10"/>
  <c r="F498" i="37" s="1"/>
  <c r="E498" i="10"/>
  <c r="E498" i="37" s="1"/>
  <c r="D498" i="10"/>
  <c r="D498" i="37" s="1"/>
  <c r="C498" i="10"/>
  <c r="C498" i="37" s="1"/>
  <c r="B498" i="10"/>
  <c r="B498" i="37" s="1"/>
  <c r="I490" i="10"/>
  <c r="I490" i="37" s="1"/>
  <c r="I482" i="10"/>
  <c r="I482" i="37" s="1"/>
  <c r="C487" i="10"/>
  <c r="C487" i="37" s="1"/>
  <c r="D487" i="10"/>
  <c r="D487" i="37" s="1"/>
  <c r="E487" i="10"/>
  <c r="E487" i="37" s="1"/>
  <c r="F487" i="10"/>
  <c r="F487" i="37" s="1"/>
  <c r="G487" i="10"/>
  <c r="G487" i="37" s="1"/>
  <c r="H487" i="10"/>
  <c r="H487" i="37" s="1"/>
  <c r="B487" i="10"/>
  <c r="B487" i="37" s="1"/>
  <c r="C6" i="73"/>
  <c r="C6" i="74" s="1"/>
  <c r="B6" i="73"/>
  <c r="B6" i="74"/>
  <c r="S139" i="10"/>
  <c r="S138" i="37"/>
  <c r="S138" i="10"/>
  <c r="S137" i="37" s="1"/>
  <c r="S137" i="10"/>
  <c r="S136" i="37" s="1"/>
  <c r="S136" i="10"/>
  <c r="S135" i="37"/>
  <c r="S135" i="10"/>
  <c r="S134" i="37"/>
  <c r="S134" i="10"/>
  <c r="S133" i="37" s="1"/>
  <c r="S133" i="10"/>
  <c r="S132" i="37" s="1"/>
  <c r="S132" i="10"/>
  <c r="S131" i="37"/>
  <c r="S128" i="10"/>
  <c r="S127" i="37"/>
  <c r="S127" i="10"/>
  <c r="S126" i="37" s="1"/>
  <c r="S126" i="10"/>
  <c r="S125" i="37" s="1"/>
  <c r="S125" i="10"/>
  <c r="S124" i="37"/>
  <c r="S124" i="10"/>
  <c r="S123" i="37"/>
  <c r="S123" i="10"/>
  <c r="S122" i="37" s="1"/>
  <c r="S122" i="10"/>
  <c r="S121" i="37" s="1"/>
  <c r="S121" i="10"/>
  <c r="S120" i="37"/>
  <c r="B129" i="10"/>
  <c r="E98" i="38"/>
  <c r="D98" i="38"/>
  <c r="C98" i="38"/>
  <c r="E97" i="38"/>
  <c r="D97" i="38"/>
  <c r="C97" i="38"/>
  <c r="E96" i="38"/>
  <c r="D96" i="38"/>
  <c r="C96" i="38"/>
  <c r="E95" i="38"/>
  <c r="D95" i="38"/>
  <c r="C95" i="38"/>
  <c r="E94" i="38"/>
  <c r="D94" i="38"/>
  <c r="C94" i="38"/>
  <c r="E93" i="38"/>
  <c r="D93" i="38"/>
  <c r="C93" i="38"/>
  <c r="E92" i="38"/>
  <c r="D92" i="38"/>
  <c r="C92" i="38"/>
  <c r="E91" i="38"/>
  <c r="D91" i="38"/>
  <c r="C91" i="38"/>
  <c r="E90" i="38"/>
  <c r="D90" i="38"/>
  <c r="C90" i="38"/>
  <c r="G80" i="77"/>
  <c r="F80" i="77"/>
  <c r="E80" i="77"/>
  <c r="D80" i="77"/>
  <c r="C80" i="77"/>
  <c r="G79" i="77"/>
  <c r="F79" i="77"/>
  <c r="E79" i="77"/>
  <c r="D79" i="77"/>
  <c r="C79" i="77"/>
  <c r="G78" i="77"/>
  <c r="F78" i="77"/>
  <c r="E78" i="77"/>
  <c r="D78" i="77"/>
  <c r="C78" i="77"/>
  <c r="G77" i="77"/>
  <c r="F77" i="77"/>
  <c r="E77" i="77"/>
  <c r="D77" i="77"/>
  <c r="C77" i="77"/>
  <c r="B80" i="77"/>
  <c r="B79" i="77"/>
  <c r="B78" i="77"/>
  <c r="B77" i="77"/>
  <c r="D72" i="77"/>
  <c r="C72" i="77"/>
  <c r="B72" i="77"/>
  <c r="D71" i="77"/>
  <c r="C71" i="77"/>
  <c r="B71" i="77"/>
  <c r="D70" i="77"/>
  <c r="C70" i="77"/>
  <c r="B70" i="77"/>
  <c r="D69" i="77"/>
  <c r="C69" i="77"/>
  <c r="B69" i="77"/>
  <c r="D68" i="77"/>
  <c r="C68" i="77"/>
  <c r="B68" i="77"/>
  <c r="D67" i="77"/>
  <c r="C67" i="77"/>
  <c r="B67" i="77"/>
  <c r="D66" i="77"/>
  <c r="C66" i="77"/>
  <c r="B66" i="77"/>
  <c r="G349" i="37"/>
  <c r="F349" i="37"/>
  <c r="E349" i="37"/>
  <c r="D349" i="37"/>
  <c r="C349" i="37"/>
  <c r="B349" i="37"/>
  <c r="G348" i="37"/>
  <c r="F348" i="37"/>
  <c r="E348" i="37"/>
  <c r="D348" i="37"/>
  <c r="C348" i="37"/>
  <c r="B348" i="37"/>
  <c r="G347" i="37"/>
  <c r="F347" i="37"/>
  <c r="E347" i="37"/>
  <c r="D347" i="37"/>
  <c r="C347" i="37"/>
  <c r="B347" i="37"/>
  <c r="G346" i="37"/>
  <c r="F346" i="37"/>
  <c r="E346" i="37"/>
  <c r="D346" i="37"/>
  <c r="C346" i="37"/>
  <c r="B346" i="37"/>
  <c r="G343" i="37"/>
  <c r="F343" i="37"/>
  <c r="E343" i="37"/>
  <c r="D343" i="37"/>
  <c r="C343" i="37"/>
  <c r="B343" i="37"/>
  <c r="G342" i="37"/>
  <c r="F342" i="37"/>
  <c r="E342" i="37"/>
  <c r="D342" i="37"/>
  <c r="C342" i="37"/>
  <c r="B342" i="37"/>
  <c r="G341" i="37"/>
  <c r="F341" i="37"/>
  <c r="E341" i="37"/>
  <c r="D341" i="37"/>
  <c r="C341" i="37"/>
  <c r="B341" i="37"/>
  <c r="G340" i="37"/>
  <c r="F340" i="37"/>
  <c r="E340" i="37"/>
  <c r="D340" i="37"/>
  <c r="C340" i="37"/>
  <c r="B340" i="37"/>
  <c r="G339" i="37"/>
  <c r="F339" i="37"/>
  <c r="E339" i="37"/>
  <c r="D339" i="37"/>
  <c r="C339" i="37"/>
  <c r="B339" i="37"/>
  <c r="G338" i="37"/>
  <c r="F338" i="37"/>
  <c r="E338" i="37"/>
  <c r="D338" i="37"/>
  <c r="C338" i="37"/>
  <c r="B338" i="37"/>
  <c r="G337" i="37"/>
  <c r="F337" i="37"/>
  <c r="E337" i="37"/>
  <c r="D337" i="37"/>
  <c r="C337" i="37"/>
  <c r="B337" i="37"/>
  <c r="G333" i="37"/>
  <c r="F333" i="37"/>
  <c r="E333" i="37"/>
  <c r="D333" i="37"/>
  <c r="C333" i="37"/>
  <c r="B333" i="37"/>
  <c r="G332" i="37"/>
  <c r="F332" i="37"/>
  <c r="E332" i="37"/>
  <c r="D332" i="37"/>
  <c r="C332" i="37"/>
  <c r="B332" i="37"/>
  <c r="G331" i="37"/>
  <c r="F331" i="37"/>
  <c r="E331" i="37"/>
  <c r="D331" i="37"/>
  <c r="C331" i="37"/>
  <c r="B331" i="37"/>
  <c r="G330" i="37"/>
  <c r="F330" i="37"/>
  <c r="E330" i="37"/>
  <c r="D330" i="37"/>
  <c r="C330" i="37"/>
  <c r="B330" i="37"/>
  <c r="G329" i="37"/>
  <c r="F329" i="37"/>
  <c r="E329" i="37"/>
  <c r="D329" i="37"/>
  <c r="C329" i="37"/>
  <c r="B329" i="37"/>
  <c r="G328" i="37"/>
  <c r="F328" i="37"/>
  <c r="E328" i="37"/>
  <c r="D328" i="37"/>
  <c r="C328" i="37"/>
  <c r="B328" i="37"/>
  <c r="G327" i="37"/>
  <c r="F327" i="37"/>
  <c r="E327" i="37"/>
  <c r="D327" i="37"/>
  <c r="C327" i="37"/>
  <c r="B327" i="37"/>
  <c r="G326" i="37"/>
  <c r="F326" i="37"/>
  <c r="E326" i="37"/>
  <c r="D326" i="37"/>
  <c r="C326" i="37"/>
  <c r="B326" i="37"/>
  <c r="T167" i="37"/>
  <c r="S167" i="37"/>
  <c r="T166" i="37"/>
  <c r="S166" i="37"/>
  <c r="T165" i="37"/>
  <c r="S165" i="37"/>
  <c r="T164" i="37"/>
  <c r="S164" i="37"/>
  <c r="T163" i="37"/>
  <c r="S163" i="37"/>
  <c r="T162" i="37"/>
  <c r="S162" i="37"/>
  <c r="T161" i="37"/>
  <c r="S161" i="37"/>
  <c r="T160" i="37"/>
  <c r="S160" i="37"/>
  <c r="T159" i="37"/>
  <c r="S159" i="37"/>
  <c r="T157" i="37"/>
  <c r="S157" i="37"/>
  <c r="T156" i="37"/>
  <c r="S156" i="37"/>
  <c r="T155" i="37"/>
  <c r="S155" i="37"/>
  <c r="T154" i="37"/>
  <c r="S154" i="37"/>
  <c r="T152" i="37"/>
  <c r="S152" i="37"/>
  <c r="T151" i="37"/>
  <c r="S151" i="37"/>
  <c r="T150" i="37"/>
  <c r="S150" i="37"/>
  <c r="R167" i="37"/>
  <c r="P167" i="37"/>
  <c r="O167" i="37"/>
  <c r="N167" i="37"/>
  <c r="M167" i="37"/>
  <c r="L167" i="37"/>
  <c r="K167" i="37"/>
  <c r="J167" i="37"/>
  <c r="I167" i="37"/>
  <c r="H167" i="37"/>
  <c r="G167" i="37"/>
  <c r="F167" i="37"/>
  <c r="E167" i="37"/>
  <c r="D167" i="37"/>
  <c r="C167" i="37"/>
  <c r="R166" i="37"/>
  <c r="P166" i="37"/>
  <c r="O166" i="37"/>
  <c r="N166" i="37"/>
  <c r="M166" i="37"/>
  <c r="L166" i="37"/>
  <c r="K166" i="37"/>
  <c r="J166" i="37"/>
  <c r="I166" i="37"/>
  <c r="H166" i="37"/>
  <c r="G166" i="37"/>
  <c r="F166" i="37"/>
  <c r="E166" i="37"/>
  <c r="D166" i="37"/>
  <c r="C166" i="37"/>
  <c r="R165" i="37"/>
  <c r="P165" i="37"/>
  <c r="O165" i="37"/>
  <c r="N165" i="37"/>
  <c r="M165" i="37"/>
  <c r="L165" i="37"/>
  <c r="K165" i="37"/>
  <c r="J165" i="37"/>
  <c r="I165" i="37"/>
  <c r="H165" i="37"/>
  <c r="G165" i="37"/>
  <c r="F165" i="37"/>
  <c r="E165" i="37"/>
  <c r="D165" i="37"/>
  <c r="C165" i="37"/>
  <c r="R164" i="37"/>
  <c r="P164" i="37"/>
  <c r="O164" i="37"/>
  <c r="N164" i="37"/>
  <c r="M164" i="37"/>
  <c r="L164" i="37"/>
  <c r="K164" i="37"/>
  <c r="J164" i="37"/>
  <c r="I164" i="37"/>
  <c r="H164" i="37"/>
  <c r="G164" i="37"/>
  <c r="F164" i="37"/>
  <c r="E164" i="37"/>
  <c r="D164" i="37"/>
  <c r="C164" i="37"/>
  <c r="R163" i="37"/>
  <c r="P163" i="37"/>
  <c r="O163" i="37"/>
  <c r="N163" i="37"/>
  <c r="M163" i="37"/>
  <c r="L163" i="37"/>
  <c r="K163" i="37"/>
  <c r="J163" i="37"/>
  <c r="I163" i="37"/>
  <c r="H163" i="37"/>
  <c r="G163" i="37"/>
  <c r="F163" i="37"/>
  <c r="E163" i="37"/>
  <c r="D163" i="37"/>
  <c r="C163" i="37"/>
  <c r="R162" i="37"/>
  <c r="P162" i="37"/>
  <c r="O162" i="37"/>
  <c r="N162" i="37"/>
  <c r="M162" i="37"/>
  <c r="L162" i="37"/>
  <c r="K162" i="37"/>
  <c r="J162" i="37"/>
  <c r="I162" i="37"/>
  <c r="H162" i="37"/>
  <c r="G162" i="37"/>
  <c r="F162" i="37"/>
  <c r="E162" i="37"/>
  <c r="D162" i="37"/>
  <c r="C162" i="37"/>
  <c r="R161" i="37"/>
  <c r="P161" i="37"/>
  <c r="O161" i="37"/>
  <c r="N161" i="37"/>
  <c r="M161" i="37"/>
  <c r="L161" i="37"/>
  <c r="K161" i="37"/>
  <c r="J161" i="37"/>
  <c r="I161" i="37"/>
  <c r="H161" i="37"/>
  <c r="G161" i="37"/>
  <c r="F161" i="37"/>
  <c r="E161" i="37"/>
  <c r="D161" i="37"/>
  <c r="C161" i="37"/>
  <c r="R160" i="37"/>
  <c r="P160" i="37"/>
  <c r="O160" i="37"/>
  <c r="N160" i="37"/>
  <c r="M160" i="37"/>
  <c r="L160" i="37"/>
  <c r="K160" i="37"/>
  <c r="J160" i="37"/>
  <c r="I160" i="37"/>
  <c r="H160" i="37"/>
  <c r="G160" i="37"/>
  <c r="F160" i="37"/>
  <c r="E160" i="37"/>
  <c r="D160" i="37"/>
  <c r="C160" i="37"/>
  <c r="R159" i="37"/>
  <c r="P159" i="37"/>
  <c r="O159" i="37"/>
  <c r="N159" i="37"/>
  <c r="M159" i="37"/>
  <c r="L159" i="37"/>
  <c r="K159" i="37"/>
  <c r="J159" i="37"/>
  <c r="I159" i="37"/>
  <c r="H159" i="37"/>
  <c r="G159" i="37"/>
  <c r="F159" i="37"/>
  <c r="E159" i="37"/>
  <c r="D159" i="37"/>
  <c r="C159" i="37"/>
  <c r="R157" i="37"/>
  <c r="P157" i="37"/>
  <c r="O157" i="37"/>
  <c r="N157" i="37"/>
  <c r="M157" i="37"/>
  <c r="L157" i="37"/>
  <c r="K157" i="37"/>
  <c r="J157" i="37"/>
  <c r="I157" i="37"/>
  <c r="H157" i="37"/>
  <c r="G157" i="37"/>
  <c r="F157" i="37"/>
  <c r="E157" i="37"/>
  <c r="D157" i="37"/>
  <c r="C157" i="37"/>
  <c r="R156" i="37"/>
  <c r="P156" i="37"/>
  <c r="O156" i="37"/>
  <c r="N156" i="37"/>
  <c r="M156" i="37"/>
  <c r="L156" i="37"/>
  <c r="K156" i="37"/>
  <c r="J156" i="37"/>
  <c r="I156" i="37"/>
  <c r="H156" i="37"/>
  <c r="G156" i="37"/>
  <c r="F156" i="37"/>
  <c r="E156" i="37"/>
  <c r="D156" i="37"/>
  <c r="C156" i="37"/>
  <c r="R155" i="37"/>
  <c r="P155" i="37"/>
  <c r="O155" i="37"/>
  <c r="N155" i="37"/>
  <c r="M155" i="37"/>
  <c r="L155" i="37"/>
  <c r="K155" i="37"/>
  <c r="J155" i="37"/>
  <c r="I155" i="37"/>
  <c r="H155" i="37"/>
  <c r="G155" i="37"/>
  <c r="F155" i="37"/>
  <c r="E155" i="37"/>
  <c r="D155" i="37"/>
  <c r="C155" i="37"/>
  <c r="R154" i="37"/>
  <c r="P154" i="37"/>
  <c r="O154" i="37"/>
  <c r="N154" i="37"/>
  <c r="M154" i="37"/>
  <c r="L154" i="37"/>
  <c r="K154" i="37"/>
  <c r="J154" i="37"/>
  <c r="I154" i="37"/>
  <c r="H154" i="37"/>
  <c r="G154" i="37"/>
  <c r="F154" i="37"/>
  <c r="E154" i="37"/>
  <c r="D154" i="37"/>
  <c r="C154" i="37"/>
  <c r="R152" i="37"/>
  <c r="P152" i="37"/>
  <c r="O152" i="37"/>
  <c r="N152" i="37"/>
  <c r="M152" i="37"/>
  <c r="L152" i="37"/>
  <c r="K152" i="37"/>
  <c r="J152" i="37"/>
  <c r="I152" i="37"/>
  <c r="H152" i="37"/>
  <c r="G152" i="37"/>
  <c r="F152" i="37"/>
  <c r="E152" i="37"/>
  <c r="D152" i="37"/>
  <c r="C152" i="37"/>
  <c r="R151" i="37"/>
  <c r="P151" i="37"/>
  <c r="O151" i="37"/>
  <c r="N151" i="37"/>
  <c r="M151" i="37"/>
  <c r="L151" i="37"/>
  <c r="K151" i="37"/>
  <c r="J151" i="37"/>
  <c r="I151" i="37"/>
  <c r="H151" i="37"/>
  <c r="G151" i="37"/>
  <c r="F151" i="37"/>
  <c r="E151" i="37"/>
  <c r="D151" i="37"/>
  <c r="C151" i="37"/>
  <c r="R150" i="37"/>
  <c r="P150" i="37"/>
  <c r="O150" i="37"/>
  <c r="N150" i="37"/>
  <c r="M150" i="37"/>
  <c r="L150" i="37"/>
  <c r="K150" i="37"/>
  <c r="J150" i="37"/>
  <c r="I150" i="37"/>
  <c r="H150" i="37"/>
  <c r="G150" i="37"/>
  <c r="F150" i="37"/>
  <c r="E150" i="37"/>
  <c r="D150" i="37"/>
  <c r="C150" i="37"/>
  <c r="B167" i="37"/>
  <c r="B166" i="37"/>
  <c r="B165" i="37"/>
  <c r="B164" i="37"/>
  <c r="B163" i="37"/>
  <c r="B162" i="37"/>
  <c r="B161" i="37"/>
  <c r="B160" i="37"/>
  <c r="B159" i="37"/>
  <c r="B157" i="37"/>
  <c r="B156" i="37"/>
  <c r="B155" i="37"/>
  <c r="B154" i="37"/>
  <c r="B152" i="37"/>
  <c r="B151" i="37"/>
  <c r="B150" i="37"/>
  <c r="R138" i="37"/>
  <c r="P138" i="37"/>
  <c r="O138" i="37"/>
  <c r="N138" i="37"/>
  <c r="M138" i="37"/>
  <c r="L138" i="37"/>
  <c r="K138" i="37"/>
  <c r="J138" i="37"/>
  <c r="I138" i="37"/>
  <c r="H138" i="37"/>
  <c r="G138" i="37"/>
  <c r="F138" i="37"/>
  <c r="E138" i="37"/>
  <c r="D138" i="37"/>
  <c r="C138" i="37"/>
  <c r="R137" i="37"/>
  <c r="P137" i="37"/>
  <c r="O137" i="37"/>
  <c r="N137" i="37"/>
  <c r="M137" i="37"/>
  <c r="L137" i="37"/>
  <c r="K137" i="37"/>
  <c r="J137" i="37"/>
  <c r="I137" i="37"/>
  <c r="H137" i="37"/>
  <c r="G137" i="37"/>
  <c r="F137" i="37"/>
  <c r="E137" i="37"/>
  <c r="D137" i="37"/>
  <c r="C137" i="37"/>
  <c r="R136" i="37"/>
  <c r="P136" i="37"/>
  <c r="O136" i="37"/>
  <c r="N136" i="37"/>
  <c r="M136" i="37"/>
  <c r="L136" i="37"/>
  <c r="K136" i="37"/>
  <c r="J136" i="37"/>
  <c r="I136" i="37"/>
  <c r="H136" i="37"/>
  <c r="G136" i="37"/>
  <c r="F136" i="37"/>
  <c r="E136" i="37"/>
  <c r="D136" i="37"/>
  <c r="C136" i="37"/>
  <c r="R135" i="37"/>
  <c r="P135" i="37"/>
  <c r="O135" i="37"/>
  <c r="N135" i="37"/>
  <c r="M135" i="37"/>
  <c r="L135" i="37"/>
  <c r="K135" i="37"/>
  <c r="J135" i="37"/>
  <c r="I135" i="37"/>
  <c r="H135" i="37"/>
  <c r="G135" i="37"/>
  <c r="F135" i="37"/>
  <c r="E135" i="37"/>
  <c r="D135" i="37"/>
  <c r="C135" i="37"/>
  <c r="R134" i="37"/>
  <c r="P134" i="37"/>
  <c r="O134" i="37"/>
  <c r="N134" i="37"/>
  <c r="M134" i="37"/>
  <c r="L134" i="37"/>
  <c r="K134" i="37"/>
  <c r="J134" i="37"/>
  <c r="I134" i="37"/>
  <c r="H134" i="37"/>
  <c r="G134" i="37"/>
  <c r="F134" i="37"/>
  <c r="E134" i="37"/>
  <c r="D134" i="37"/>
  <c r="C134" i="37"/>
  <c r="R133" i="37"/>
  <c r="P133" i="37"/>
  <c r="O133" i="37"/>
  <c r="N133" i="37"/>
  <c r="M133" i="37"/>
  <c r="L133" i="37"/>
  <c r="K133" i="37"/>
  <c r="J133" i="37"/>
  <c r="I133" i="37"/>
  <c r="H133" i="37"/>
  <c r="G133" i="37"/>
  <c r="F133" i="37"/>
  <c r="E133" i="37"/>
  <c r="D133" i="37"/>
  <c r="C133" i="37"/>
  <c r="R132" i="37"/>
  <c r="P132" i="37"/>
  <c r="O132" i="37"/>
  <c r="N132" i="37"/>
  <c r="M132" i="37"/>
  <c r="L132" i="37"/>
  <c r="K132" i="37"/>
  <c r="J132" i="37"/>
  <c r="I132" i="37"/>
  <c r="H132" i="37"/>
  <c r="G132" i="37"/>
  <c r="F132" i="37"/>
  <c r="E132" i="37"/>
  <c r="D132" i="37"/>
  <c r="C132" i="37"/>
  <c r="R131" i="37"/>
  <c r="P131" i="37"/>
  <c r="O131" i="37"/>
  <c r="N131" i="37"/>
  <c r="M131" i="37"/>
  <c r="L131" i="37"/>
  <c r="K131" i="37"/>
  <c r="J131" i="37"/>
  <c r="I131" i="37"/>
  <c r="H131" i="37"/>
  <c r="G131" i="37"/>
  <c r="F131" i="37"/>
  <c r="E131" i="37"/>
  <c r="D131" i="37"/>
  <c r="C131" i="37"/>
  <c r="B138" i="37"/>
  <c r="B137" i="37"/>
  <c r="B136" i="37"/>
  <c r="B135" i="37"/>
  <c r="B134" i="37"/>
  <c r="B133" i="37"/>
  <c r="B132" i="37"/>
  <c r="B131" i="37"/>
  <c r="R127" i="37"/>
  <c r="P127" i="37"/>
  <c r="O127" i="37"/>
  <c r="N127" i="37"/>
  <c r="M127" i="37"/>
  <c r="L127" i="37"/>
  <c r="K127" i="37"/>
  <c r="J127" i="37"/>
  <c r="R126" i="37"/>
  <c r="P126" i="37"/>
  <c r="O126" i="37"/>
  <c r="N126" i="37"/>
  <c r="M126" i="37"/>
  <c r="L126" i="37"/>
  <c r="K126" i="37"/>
  <c r="J126" i="37"/>
  <c r="R125" i="37"/>
  <c r="P125" i="37"/>
  <c r="O125" i="37"/>
  <c r="N125" i="37"/>
  <c r="M125" i="37"/>
  <c r="L125" i="37"/>
  <c r="K125" i="37"/>
  <c r="J125" i="37"/>
  <c r="R124" i="37"/>
  <c r="P124" i="37"/>
  <c r="O124" i="37"/>
  <c r="N124" i="37"/>
  <c r="M124" i="37"/>
  <c r="L124" i="37"/>
  <c r="K124" i="37"/>
  <c r="J124" i="37"/>
  <c r="R123" i="37"/>
  <c r="P123" i="37"/>
  <c r="O123" i="37"/>
  <c r="N123" i="37"/>
  <c r="M123" i="37"/>
  <c r="L123" i="37"/>
  <c r="K123" i="37"/>
  <c r="J123" i="37"/>
  <c r="R122" i="37"/>
  <c r="P122" i="37"/>
  <c r="O122" i="37"/>
  <c r="N122" i="37"/>
  <c r="M122" i="37"/>
  <c r="L122" i="37"/>
  <c r="K122" i="37"/>
  <c r="J122" i="37"/>
  <c r="R121" i="37"/>
  <c r="P121" i="37"/>
  <c r="O121" i="37"/>
  <c r="N121" i="37"/>
  <c r="M121" i="37"/>
  <c r="L121" i="37"/>
  <c r="K121" i="37"/>
  <c r="J121" i="37"/>
  <c r="R120" i="37"/>
  <c r="P120" i="37"/>
  <c r="O120" i="37"/>
  <c r="N120" i="37"/>
  <c r="M120" i="37"/>
  <c r="L120" i="37"/>
  <c r="K120" i="37"/>
  <c r="J120" i="37"/>
  <c r="I127" i="37"/>
  <c r="H127" i="37"/>
  <c r="G127" i="37"/>
  <c r="F127" i="37"/>
  <c r="E127" i="37"/>
  <c r="D127" i="37"/>
  <c r="C127" i="37"/>
  <c r="B127" i="37"/>
  <c r="I126" i="37"/>
  <c r="H126" i="37"/>
  <c r="G126" i="37"/>
  <c r="F126" i="37"/>
  <c r="E126" i="37"/>
  <c r="D126" i="37"/>
  <c r="C126" i="37"/>
  <c r="B126" i="37"/>
  <c r="D89" i="11"/>
  <c r="D89" i="38" s="1"/>
  <c r="G350" i="10"/>
  <c r="G350" i="37"/>
  <c r="F350" i="10"/>
  <c r="F350" i="37" s="1"/>
  <c r="E350" i="10"/>
  <c r="E350" i="37"/>
  <c r="D350" i="10"/>
  <c r="D350" i="37" s="1"/>
  <c r="C350" i="10"/>
  <c r="C350" i="37" s="1"/>
  <c r="B350" i="10"/>
  <c r="B350" i="37" s="1"/>
  <c r="H349" i="10"/>
  <c r="H349" i="37"/>
  <c r="H348" i="10"/>
  <c r="H348" i="37"/>
  <c r="H347" i="10"/>
  <c r="H347" i="37" s="1"/>
  <c r="H346" i="10"/>
  <c r="G344" i="10"/>
  <c r="G344" i="37"/>
  <c r="F344" i="10"/>
  <c r="F344" i="37" s="1"/>
  <c r="E344" i="10"/>
  <c r="E344" i="37" s="1"/>
  <c r="D344" i="10"/>
  <c r="D344" i="37" s="1"/>
  <c r="C344" i="10"/>
  <c r="C344" i="37" s="1"/>
  <c r="B344" i="10"/>
  <c r="B344" i="37" s="1"/>
  <c r="H343" i="10"/>
  <c r="H343" i="37"/>
  <c r="H342" i="10"/>
  <c r="H342" i="37"/>
  <c r="H341" i="10"/>
  <c r="H341" i="37" s="1"/>
  <c r="H340" i="10"/>
  <c r="H340" i="37" s="1"/>
  <c r="H339" i="10"/>
  <c r="H339" i="37"/>
  <c r="H338" i="10"/>
  <c r="H338" i="37"/>
  <c r="H337" i="10"/>
  <c r="H337" i="37" s="1"/>
  <c r="G334" i="10"/>
  <c r="G334" i="37" s="1"/>
  <c r="F334" i="10"/>
  <c r="F334" i="37" s="1"/>
  <c r="E334" i="10"/>
  <c r="E334" i="37" s="1"/>
  <c r="D334" i="10"/>
  <c r="D334" i="37"/>
  <c r="C334" i="10"/>
  <c r="C334" i="37"/>
  <c r="B334" i="10"/>
  <c r="H333" i="10"/>
  <c r="H333" i="37" s="1"/>
  <c r="H332" i="10"/>
  <c r="H332" i="37"/>
  <c r="H331" i="10"/>
  <c r="H331" i="37" s="1"/>
  <c r="H330" i="10"/>
  <c r="H330" i="37"/>
  <c r="H329" i="10"/>
  <c r="H329" i="37" s="1"/>
  <c r="H328" i="10"/>
  <c r="H328" i="37"/>
  <c r="H327" i="10"/>
  <c r="H327" i="37" s="1"/>
  <c r="H326" i="10"/>
  <c r="H326" i="37"/>
  <c r="U168" i="10"/>
  <c r="U167" i="37"/>
  <c r="U167" i="10"/>
  <c r="U166" i="37"/>
  <c r="U166" i="10"/>
  <c r="U165" i="37" s="1"/>
  <c r="U165" i="10"/>
  <c r="U164" i="37"/>
  <c r="U164" i="10"/>
  <c r="U163" i="37"/>
  <c r="U163" i="10"/>
  <c r="U162" i="37"/>
  <c r="U162" i="10"/>
  <c r="U161" i="37" s="1"/>
  <c r="U161" i="10"/>
  <c r="U160" i="37"/>
  <c r="U160" i="10"/>
  <c r="U159" i="37"/>
  <c r="U158" i="10"/>
  <c r="U157" i="37"/>
  <c r="U157" i="10"/>
  <c r="U156" i="37" s="1"/>
  <c r="U156" i="10"/>
  <c r="U155" i="37"/>
  <c r="U155" i="10"/>
  <c r="U154" i="37"/>
  <c r="U153" i="10"/>
  <c r="U152" i="37"/>
  <c r="U152" i="10"/>
  <c r="U151" i="37" s="1"/>
  <c r="U151" i="10"/>
  <c r="U150" i="37"/>
  <c r="T159" i="10"/>
  <c r="T158" i="37"/>
  <c r="S159" i="10"/>
  <c r="T154" i="10"/>
  <c r="T153" i="37"/>
  <c r="S154" i="10"/>
  <c r="T150" i="10"/>
  <c r="T149" i="37"/>
  <c r="S150" i="10"/>
  <c r="R159" i="10"/>
  <c r="Q158" i="37" s="1"/>
  <c r="R158" i="37"/>
  <c r="P159" i="10"/>
  <c r="P169" i="10" s="1"/>
  <c r="P168" i="37" s="1"/>
  <c r="P158" i="37"/>
  <c r="O159" i="10"/>
  <c r="O158" i="37"/>
  <c r="N159" i="10"/>
  <c r="N158" i="37"/>
  <c r="M159" i="10"/>
  <c r="M158" i="37"/>
  <c r="L159" i="10"/>
  <c r="L158" i="37"/>
  <c r="K159" i="10"/>
  <c r="K158" i="37"/>
  <c r="J159" i="10"/>
  <c r="J158" i="37"/>
  <c r="I159" i="10"/>
  <c r="I158" i="37"/>
  <c r="H159" i="10"/>
  <c r="H158" i="37"/>
  <c r="G159" i="10"/>
  <c r="F159" i="10"/>
  <c r="E159" i="10"/>
  <c r="D159" i="10"/>
  <c r="C159" i="10"/>
  <c r="R154" i="10"/>
  <c r="R153" i="37"/>
  <c r="Q153" i="37"/>
  <c r="P154" i="10"/>
  <c r="O154" i="10"/>
  <c r="O153" i="37" s="1"/>
  <c r="N154" i="10"/>
  <c r="N153" i="37" s="1"/>
  <c r="M154" i="10"/>
  <c r="M153" i="37" s="1"/>
  <c r="L154" i="10"/>
  <c r="K154" i="10"/>
  <c r="K153" i="37"/>
  <c r="J154" i="10"/>
  <c r="J153" i="37" s="1"/>
  <c r="I154" i="10"/>
  <c r="I153" i="37" s="1"/>
  <c r="H154" i="10"/>
  <c r="H153" i="37"/>
  <c r="G154" i="10"/>
  <c r="G153" i="37" s="1"/>
  <c r="F154" i="10"/>
  <c r="F153" i="37" s="1"/>
  <c r="E154" i="10"/>
  <c r="E153" i="37" s="1"/>
  <c r="D154" i="10"/>
  <c r="D153" i="37" s="1"/>
  <c r="C154" i="10"/>
  <c r="C153" i="37"/>
  <c r="R150" i="10"/>
  <c r="Q149" i="37" s="1"/>
  <c r="P150" i="10"/>
  <c r="P149" i="37" s="1"/>
  <c r="O150" i="10"/>
  <c r="O149" i="37" s="1"/>
  <c r="N150" i="10"/>
  <c r="N149" i="37" s="1"/>
  <c r="M150" i="10"/>
  <c r="M149" i="37" s="1"/>
  <c r="L150" i="10"/>
  <c r="L149" i="37" s="1"/>
  <c r="K150" i="10"/>
  <c r="K149" i="37" s="1"/>
  <c r="J150" i="10"/>
  <c r="I150" i="10"/>
  <c r="I149" i="37" s="1"/>
  <c r="I169" i="10"/>
  <c r="I168" i="37" s="1"/>
  <c r="H150" i="10"/>
  <c r="H149" i="37" s="1"/>
  <c r="G150" i="10"/>
  <c r="G149" i="37" s="1"/>
  <c r="F150" i="10"/>
  <c r="F149" i="37" s="1"/>
  <c r="E150" i="10"/>
  <c r="D150" i="10"/>
  <c r="D149" i="37"/>
  <c r="C150" i="10"/>
  <c r="C149" i="37"/>
  <c r="R140" i="10"/>
  <c r="R139" i="37" s="1"/>
  <c r="P140" i="10"/>
  <c r="P139" i="37"/>
  <c r="O140" i="10"/>
  <c r="O139" i="37"/>
  <c r="N140" i="10"/>
  <c r="N139" i="37"/>
  <c r="M140" i="10"/>
  <c r="M139" i="37" s="1"/>
  <c r="L140" i="10"/>
  <c r="L139" i="37"/>
  <c r="K140" i="10"/>
  <c r="K139" i="37"/>
  <c r="J140" i="10"/>
  <c r="J139" i="37"/>
  <c r="I140" i="10"/>
  <c r="I139" i="37" s="1"/>
  <c r="R129" i="10"/>
  <c r="R128" i="37"/>
  <c r="P129" i="10"/>
  <c r="P128" i="37"/>
  <c r="O129" i="10"/>
  <c r="O128" i="37"/>
  <c r="N129" i="10"/>
  <c r="N128" i="37" s="1"/>
  <c r="M129" i="10"/>
  <c r="M128" i="37"/>
  <c r="L129" i="10"/>
  <c r="L128" i="37"/>
  <c r="K129" i="10"/>
  <c r="K128" i="37"/>
  <c r="J129" i="10"/>
  <c r="J128" i="37" s="1"/>
  <c r="I129" i="10"/>
  <c r="I128" i="37"/>
  <c r="H140" i="10"/>
  <c r="H139" i="37"/>
  <c r="G140" i="10"/>
  <c r="G139" i="37"/>
  <c r="F140" i="10"/>
  <c r="F139" i="37" s="1"/>
  <c r="E140" i="10"/>
  <c r="E139" i="37"/>
  <c r="D140" i="10"/>
  <c r="D139" i="37"/>
  <c r="C140" i="10"/>
  <c r="C139" i="37"/>
  <c r="B140" i="10"/>
  <c r="S140" i="10" s="1"/>
  <c r="S139" i="37" s="1"/>
  <c r="H129" i="10"/>
  <c r="H128" i="37" s="1"/>
  <c r="G129" i="10"/>
  <c r="G128" i="37" s="1"/>
  <c r="F129" i="10"/>
  <c r="F128" i="37"/>
  <c r="E129" i="10"/>
  <c r="E128" i="37"/>
  <c r="D129" i="10"/>
  <c r="D128" i="37" s="1"/>
  <c r="C129" i="10"/>
  <c r="C99" i="57"/>
  <c r="B99" i="57"/>
  <c r="C98" i="57"/>
  <c r="B98" i="57"/>
  <c r="C97" i="57"/>
  <c r="B97" i="57"/>
  <c r="C95" i="57"/>
  <c r="B95" i="57"/>
  <c r="C94" i="57"/>
  <c r="B94" i="57"/>
  <c r="C93" i="57"/>
  <c r="B93" i="57"/>
  <c r="C96" i="26"/>
  <c r="C96" i="57"/>
  <c r="B96" i="26"/>
  <c r="B96" i="57" s="1"/>
  <c r="C92" i="26"/>
  <c r="C92" i="57"/>
  <c r="B92" i="26"/>
  <c r="B92" i="57" s="1"/>
  <c r="C34" i="6"/>
  <c r="C34" i="67" s="1"/>
  <c r="B271" i="11"/>
  <c r="B271" i="38" s="1"/>
  <c r="B242" i="11"/>
  <c r="B247" i="11" s="1"/>
  <c r="B249" i="11" s="1"/>
  <c r="B249" i="38" s="1"/>
  <c r="D242" i="11"/>
  <c r="D247" i="11" s="1"/>
  <c r="D249" i="11" s="1"/>
  <c r="D249" i="38" s="1"/>
  <c r="C242" i="11"/>
  <c r="C247" i="11" s="1"/>
  <c r="E45" i="11"/>
  <c r="E45" i="38"/>
  <c r="D45" i="11"/>
  <c r="D45" i="38" s="1"/>
  <c r="C45" i="11"/>
  <c r="C45" i="38" s="1"/>
  <c r="B45" i="11"/>
  <c r="B45" i="38" s="1"/>
  <c r="B269" i="38"/>
  <c r="B154" i="10"/>
  <c r="B150" i="10"/>
  <c r="C57" i="49"/>
  <c r="B57" i="49"/>
  <c r="C56" i="49"/>
  <c r="B56" i="49"/>
  <c r="C55" i="49"/>
  <c r="B55" i="49"/>
  <c r="C54" i="49"/>
  <c r="B54" i="49"/>
  <c r="C53" i="49"/>
  <c r="B53" i="49"/>
  <c r="E48" i="49"/>
  <c r="D48" i="49"/>
  <c r="C48" i="49"/>
  <c r="B48" i="49"/>
  <c r="E47" i="49"/>
  <c r="D47" i="49"/>
  <c r="C47" i="49"/>
  <c r="B47" i="49"/>
  <c r="E46" i="49"/>
  <c r="D46" i="49"/>
  <c r="C46" i="49"/>
  <c r="B46" i="49"/>
  <c r="E45" i="49"/>
  <c r="D45" i="49"/>
  <c r="C45" i="49"/>
  <c r="B45" i="49"/>
  <c r="E44" i="49"/>
  <c r="D44" i="49"/>
  <c r="C44" i="49"/>
  <c r="B44" i="49"/>
  <c r="D8" i="26"/>
  <c r="D8" i="57" s="1"/>
  <c r="E8" i="26"/>
  <c r="E8" i="57" s="1"/>
  <c r="B8" i="26"/>
  <c r="B8" i="57" s="1"/>
  <c r="C8" i="26"/>
  <c r="C8" i="57" s="1"/>
  <c r="D287" i="11"/>
  <c r="D287" i="38" s="1"/>
  <c r="C287" i="11"/>
  <c r="C287" i="38" s="1"/>
  <c r="B287" i="11"/>
  <c r="D286" i="38"/>
  <c r="C286" i="38"/>
  <c r="B286" i="38"/>
  <c r="D285" i="38"/>
  <c r="C285" i="38"/>
  <c r="B285" i="38"/>
  <c r="D284" i="11"/>
  <c r="C284" i="11"/>
  <c r="B284" i="11"/>
  <c r="B284" i="38" s="1"/>
  <c r="D283" i="38"/>
  <c r="C283" i="38"/>
  <c r="B283" i="38"/>
  <c r="D282" i="38"/>
  <c r="C282" i="38"/>
  <c r="B282" i="38"/>
  <c r="D281" i="11"/>
  <c r="C281" i="11"/>
  <c r="C281" i="38" s="1"/>
  <c r="B281" i="11"/>
  <c r="D280" i="38"/>
  <c r="C280" i="38"/>
  <c r="B280" i="38"/>
  <c r="D279" i="38"/>
  <c r="C279" i="38"/>
  <c r="B279" i="38"/>
  <c r="D277" i="11"/>
  <c r="D277" i="38" s="1"/>
  <c r="C277" i="11"/>
  <c r="C277" i="38" s="1"/>
  <c r="B277" i="11"/>
  <c r="B277" i="38" s="1"/>
  <c r="D276" i="38"/>
  <c r="C276" i="38"/>
  <c r="B276" i="38"/>
  <c r="D275" i="38"/>
  <c r="C275" i="38"/>
  <c r="B275" i="38"/>
  <c r="D274" i="11"/>
  <c r="D274" i="38" s="1"/>
  <c r="C274" i="11"/>
  <c r="B274" i="11"/>
  <c r="B274" i="38" s="1"/>
  <c r="D273" i="38"/>
  <c r="C273" i="38"/>
  <c r="B273" i="38"/>
  <c r="D272" i="38"/>
  <c r="C272" i="38"/>
  <c r="B272" i="38"/>
  <c r="D271" i="11"/>
  <c r="D268" i="11" s="1"/>
  <c r="D268" i="38" s="1"/>
  <c r="C271" i="11"/>
  <c r="C271" i="38" s="1"/>
  <c r="D270" i="38"/>
  <c r="C270" i="38"/>
  <c r="B270" i="38"/>
  <c r="D269" i="38"/>
  <c r="C269" i="38"/>
  <c r="D246" i="38"/>
  <c r="C246" i="38"/>
  <c r="B246" i="38"/>
  <c r="D245" i="38"/>
  <c r="C245" i="38"/>
  <c r="B245" i="38"/>
  <c r="D244" i="38"/>
  <c r="C244" i="38"/>
  <c r="B244" i="38"/>
  <c r="D243" i="38"/>
  <c r="C243" i="38"/>
  <c r="B243" i="38"/>
  <c r="I125" i="37"/>
  <c r="H125" i="37"/>
  <c r="G125" i="37"/>
  <c r="F125" i="37"/>
  <c r="E125" i="37"/>
  <c r="D125" i="37"/>
  <c r="C125" i="37"/>
  <c r="B125" i="37"/>
  <c r="I124" i="37"/>
  <c r="H124" i="37"/>
  <c r="G124" i="37"/>
  <c r="F124" i="37"/>
  <c r="E124" i="37"/>
  <c r="D124" i="37"/>
  <c r="C124" i="37"/>
  <c r="B124" i="37"/>
  <c r="I123" i="37"/>
  <c r="H123" i="37"/>
  <c r="G123" i="37"/>
  <c r="F123" i="37"/>
  <c r="E123" i="37"/>
  <c r="D123" i="37"/>
  <c r="C123" i="37"/>
  <c r="B123" i="37"/>
  <c r="I122" i="37"/>
  <c r="H122" i="37"/>
  <c r="G122" i="37"/>
  <c r="F122" i="37"/>
  <c r="E122" i="37"/>
  <c r="D122" i="37"/>
  <c r="C122" i="37"/>
  <c r="B122" i="37"/>
  <c r="I121" i="37"/>
  <c r="H121" i="37"/>
  <c r="G121" i="37"/>
  <c r="F121" i="37"/>
  <c r="E121" i="37"/>
  <c r="D121" i="37"/>
  <c r="C121" i="37"/>
  <c r="B121" i="37"/>
  <c r="I120" i="37"/>
  <c r="H120" i="37"/>
  <c r="G120" i="37"/>
  <c r="F120" i="37"/>
  <c r="E120" i="37"/>
  <c r="D120" i="37"/>
  <c r="C120" i="37"/>
  <c r="B120" i="37"/>
  <c r="P28" i="7"/>
  <c r="P28" i="69" s="1"/>
  <c r="P27" i="7"/>
  <c r="P27" i="69" s="1"/>
  <c r="P26" i="7"/>
  <c r="P26" i="69"/>
  <c r="P24" i="7"/>
  <c r="P24" i="69" s="1"/>
  <c r="P22" i="7"/>
  <c r="P22" i="69" s="1"/>
  <c r="P50" i="7"/>
  <c r="P50" i="69" s="1"/>
  <c r="P49" i="7"/>
  <c r="P49" i="69" s="1"/>
  <c r="P48" i="7"/>
  <c r="P48" i="69" s="1"/>
  <c r="D47" i="7"/>
  <c r="D47" i="69" s="1"/>
  <c r="C25" i="7"/>
  <c r="C25" i="69" s="1"/>
  <c r="C18" i="67"/>
  <c r="G37" i="68"/>
  <c r="F37" i="68"/>
  <c r="D37" i="68"/>
  <c r="C37" i="68"/>
  <c r="H37" i="5"/>
  <c r="H37" i="68" s="1"/>
  <c r="E37" i="5"/>
  <c r="E37" i="68" s="1"/>
  <c r="G32" i="4"/>
  <c r="F32" i="4"/>
  <c r="F32" i="66" s="1"/>
  <c r="D32" i="4"/>
  <c r="D32" i="66" s="1"/>
  <c r="G15" i="4"/>
  <c r="G15" i="66" s="1"/>
  <c r="F15" i="4"/>
  <c r="F15" i="66" s="1"/>
  <c r="D15" i="4"/>
  <c r="D15" i="66" s="1"/>
  <c r="H8" i="4"/>
  <c r="H8" i="66" s="1"/>
  <c r="E8" i="4"/>
  <c r="E8" i="66" s="1"/>
  <c r="I470" i="10"/>
  <c r="I470" i="37" s="1"/>
  <c r="H301" i="10"/>
  <c r="H301" i="37" s="1"/>
  <c r="C27" i="6"/>
  <c r="C27" i="67" s="1"/>
  <c r="C30" i="6"/>
  <c r="C30" i="67" s="1"/>
  <c r="B9" i="64"/>
  <c r="C308" i="11"/>
  <c r="C308" i="38"/>
  <c r="B308" i="11"/>
  <c r="B308" i="38"/>
  <c r="F47" i="4"/>
  <c r="F47" i="66" s="1"/>
  <c r="F52" i="4"/>
  <c r="F52" i="66" s="1"/>
  <c r="G47" i="4"/>
  <c r="G47" i="66" s="1"/>
  <c r="G52" i="4"/>
  <c r="G52" i="66" s="1"/>
  <c r="D36" i="7"/>
  <c r="D47" i="4"/>
  <c r="E47" i="4" s="1"/>
  <c r="E47" i="66" s="1"/>
  <c r="D52" i="4"/>
  <c r="D52" i="66" s="1"/>
  <c r="D11" i="4"/>
  <c r="D11" i="66" s="1"/>
  <c r="F11" i="4"/>
  <c r="G11" i="4"/>
  <c r="E59" i="57"/>
  <c r="D59" i="57"/>
  <c r="C59" i="57"/>
  <c r="B59" i="57"/>
  <c r="C53" i="57"/>
  <c r="B53" i="57"/>
  <c r="E47" i="57"/>
  <c r="D47" i="57"/>
  <c r="C47" i="57"/>
  <c r="B47" i="57"/>
  <c r="E46" i="57"/>
  <c r="D46" i="57"/>
  <c r="C46" i="57"/>
  <c r="B46" i="57"/>
  <c r="E45" i="57"/>
  <c r="D45" i="57"/>
  <c r="C45" i="57"/>
  <c r="B45" i="57"/>
  <c r="E44" i="57"/>
  <c r="D44" i="57"/>
  <c r="C44" i="57"/>
  <c r="B44" i="57"/>
  <c r="E43" i="57"/>
  <c r="D43" i="57"/>
  <c r="C43" i="57"/>
  <c r="B43" i="57"/>
  <c r="B42" i="57" s="1"/>
  <c r="B48" i="57" s="1"/>
  <c r="G319" i="37"/>
  <c r="F319" i="37"/>
  <c r="E319" i="37"/>
  <c r="D319" i="37"/>
  <c r="C319" i="37"/>
  <c r="B319" i="37"/>
  <c r="G318" i="37"/>
  <c r="F318" i="37"/>
  <c r="E318" i="37"/>
  <c r="D318" i="37"/>
  <c r="C318" i="37"/>
  <c r="B318" i="37"/>
  <c r="G317" i="37"/>
  <c r="F317" i="37"/>
  <c r="E317" i="37"/>
  <c r="D317" i="37"/>
  <c r="C317" i="37"/>
  <c r="B317" i="37"/>
  <c r="G316" i="37"/>
  <c r="F316" i="37"/>
  <c r="E316" i="37"/>
  <c r="D316" i="37"/>
  <c r="C316" i="37"/>
  <c r="B316" i="37"/>
  <c r="B320" i="10"/>
  <c r="B320" i="37" s="1"/>
  <c r="G320" i="10"/>
  <c r="G320" i="37" s="1"/>
  <c r="F320" i="10"/>
  <c r="F320" i="37" s="1"/>
  <c r="E320" i="10"/>
  <c r="E320" i="37" s="1"/>
  <c r="D320" i="10"/>
  <c r="D320" i="37" s="1"/>
  <c r="C320" i="10"/>
  <c r="C320" i="37" s="1"/>
  <c r="H316" i="10"/>
  <c r="H316" i="37" s="1"/>
  <c r="H317" i="10"/>
  <c r="H317" i="37" s="1"/>
  <c r="H318" i="10"/>
  <c r="H318" i="37" s="1"/>
  <c r="H319" i="10"/>
  <c r="B152" i="26"/>
  <c r="C152" i="26"/>
  <c r="C152" i="57" s="1"/>
  <c r="B72" i="26"/>
  <c r="B78" i="26"/>
  <c r="B78" i="57" s="1"/>
  <c r="C72" i="26"/>
  <c r="C78" i="26"/>
  <c r="D72" i="26"/>
  <c r="D72" i="57" s="1"/>
  <c r="D78" i="26"/>
  <c r="D78" i="57" s="1"/>
  <c r="E72" i="26"/>
  <c r="E72" i="57" s="1"/>
  <c r="E78" i="26"/>
  <c r="F72" i="26"/>
  <c r="F78" i="26"/>
  <c r="F78" i="57"/>
  <c r="G72" i="26"/>
  <c r="G72" i="57" s="1"/>
  <c r="G78" i="26"/>
  <c r="G78" i="57" s="1"/>
  <c r="H72" i="26"/>
  <c r="H72" i="57"/>
  <c r="H78" i="26"/>
  <c r="H78" i="57" s="1"/>
  <c r="I77" i="26"/>
  <c r="I77" i="57" s="1"/>
  <c r="I76" i="26"/>
  <c r="I76" i="57" s="1"/>
  <c r="I75" i="26"/>
  <c r="I75" i="57" s="1"/>
  <c r="I74" i="26"/>
  <c r="I74" i="57" s="1"/>
  <c r="I71" i="26"/>
  <c r="I71" i="57" s="1"/>
  <c r="I70" i="26"/>
  <c r="I70" i="57"/>
  <c r="I69" i="26"/>
  <c r="I69" i="57" s="1"/>
  <c r="I68" i="26"/>
  <c r="I68" i="57"/>
  <c r="I67" i="26"/>
  <c r="I67" i="57" s="1"/>
  <c r="I66" i="26"/>
  <c r="I66" i="57" s="1"/>
  <c r="C121" i="11"/>
  <c r="C121" i="38" s="1"/>
  <c r="B121" i="11"/>
  <c r="B121" i="38"/>
  <c r="E151" i="19"/>
  <c r="E151" i="49" s="1"/>
  <c r="D151" i="19"/>
  <c r="D151" i="49" s="1"/>
  <c r="C151" i="19"/>
  <c r="C151" i="49" s="1"/>
  <c r="E150" i="49"/>
  <c r="D150" i="49"/>
  <c r="C150" i="49"/>
  <c r="B150" i="49"/>
  <c r="E149" i="49"/>
  <c r="D149" i="49"/>
  <c r="C149" i="49"/>
  <c r="B149" i="49"/>
  <c r="E148" i="49"/>
  <c r="D148" i="49"/>
  <c r="C148" i="49"/>
  <c r="B148" i="49"/>
  <c r="D13" i="11"/>
  <c r="D13" i="38" s="1"/>
  <c r="B483" i="10"/>
  <c r="C483" i="10"/>
  <c r="C483" i="37" s="1"/>
  <c r="D483" i="10"/>
  <c r="D483" i="37" s="1"/>
  <c r="E483" i="10"/>
  <c r="E483" i="37" s="1"/>
  <c r="F483" i="10"/>
  <c r="F483" i="37" s="1"/>
  <c r="G483" i="10"/>
  <c r="G483" i="37" s="1"/>
  <c r="H483" i="10"/>
  <c r="H483" i="37" s="1"/>
  <c r="B473" i="10"/>
  <c r="B473" i="37" s="1"/>
  <c r="C473" i="10"/>
  <c r="D473" i="10"/>
  <c r="D473" i="37" s="1"/>
  <c r="E473" i="10"/>
  <c r="E473" i="37" s="1"/>
  <c r="F473" i="10"/>
  <c r="G473" i="10"/>
  <c r="G473" i="37" s="1"/>
  <c r="H473" i="10"/>
  <c r="H473" i="37" s="1"/>
  <c r="E304" i="10"/>
  <c r="E304" i="37" s="1"/>
  <c r="E314" i="10"/>
  <c r="B639" i="10"/>
  <c r="B639" i="37"/>
  <c r="B633" i="10"/>
  <c r="B633" i="37"/>
  <c r="B314" i="10"/>
  <c r="B314" i="37" s="1"/>
  <c r="C108" i="19"/>
  <c r="C108" i="49" s="1"/>
  <c r="C122" i="19"/>
  <c r="C122" i="49" s="1"/>
  <c r="B108" i="19"/>
  <c r="B108" i="49" s="1"/>
  <c r="B122" i="19"/>
  <c r="B122" i="49" s="1"/>
  <c r="E77" i="19"/>
  <c r="E77" i="49" s="1"/>
  <c r="D77" i="19"/>
  <c r="D77" i="49" s="1"/>
  <c r="C77" i="19"/>
  <c r="C77" i="49" s="1"/>
  <c r="B77" i="19"/>
  <c r="B77" i="49" s="1"/>
  <c r="E85" i="19"/>
  <c r="D85" i="19"/>
  <c r="D85" i="49" s="1"/>
  <c r="C85" i="19"/>
  <c r="C85" i="49" s="1"/>
  <c r="B85" i="19"/>
  <c r="B85" i="49" s="1"/>
  <c r="C89" i="11"/>
  <c r="C89" i="38" s="1"/>
  <c r="E89" i="11"/>
  <c r="E99" i="11" s="1"/>
  <c r="E99" i="38" s="1"/>
  <c r="C165" i="11"/>
  <c r="D165" i="11" s="1"/>
  <c r="C170" i="11"/>
  <c r="C175" i="11"/>
  <c r="C175" i="38" s="1"/>
  <c r="C180" i="11"/>
  <c r="C180" i="38" s="1"/>
  <c r="C183" i="11"/>
  <c r="C183" i="38" s="1"/>
  <c r="B165" i="11"/>
  <c r="C202" i="11"/>
  <c r="C202" i="38" s="1"/>
  <c r="B202" i="11"/>
  <c r="B202" i="38"/>
  <c r="C195" i="11"/>
  <c r="C195" i="38" s="1"/>
  <c r="B195" i="11"/>
  <c r="B195" i="38" s="1"/>
  <c r="E13" i="11"/>
  <c r="E13" i="38" s="1"/>
  <c r="C13" i="11"/>
  <c r="C13" i="38" s="1"/>
  <c r="B13" i="11"/>
  <c r="B13" i="38" s="1"/>
  <c r="B276" i="10"/>
  <c r="B276" i="37" s="1"/>
  <c r="B304" i="10"/>
  <c r="B304" i="37" s="1"/>
  <c r="C304" i="10"/>
  <c r="C304" i="37" s="1"/>
  <c r="C314" i="10"/>
  <c r="C314" i="37" s="1"/>
  <c r="G304" i="10"/>
  <c r="G304" i="37" s="1"/>
  <c r="G314" i="10"/>
  <c r="G314" i="37" s="1"/>
  <c r="D304" i="10"/>
  <c r="D304" i="37" s="1"/>
  <c r="D314" i="10"/>
  <c r="D314" i="37" s="1"/>
  <c r="F304" i="10"/>
  <c r="F304" i="37" s="1"/>
  <c r="F314" i="10"/>
  <c r="F314" i="37" s="1"/>
  <c r="P13" i="7"/>
  <c r="P13" i="69" s="1"/>
  <c r="P15" i="7"/>
  <c r="P15" i="69" s="1"/>
  <c r="P16" i="7"/>
  <c r="P16" i="69" s="1"/>
  <c r="P18" i="7"/>
  <c r="P18" i="69" s="1"/>
  <c r="P19" i="7"/>
  <c r="P19" i="69" s="1"/>
  <c r="P21" i="7"/>
  <c r="P21" i="69" s="1"/>
  <c r="P23" i="7"/>
  <c r="P23" i="69" s="1"/>
  <c r="P35" i="7"/>
  <c r="P35" i="69" s="1"/>
  <c r="P37" i="7"/>
  <c r="P37" i="69" s="1"/>
  <c r="P38" i="7"/>
  <c r="P38" i="69" s="1"/>
  <c r="P40" i="7"/>
  <c r="P40" i="69" s="1"/>
  <c r="P41" i="7"/>
  <c r="P41" i="69" s="1"/>
  <c r="P42" i="7"/>
  <c r="P42" i="69" s="1"/>
  <c r="P43" i="7"/>
  <c r="P43" i="69" s="1"/>
  <c r="P44" i="7"/>
  <c r="P44" i="69" s="1"/>
  <c r="P45" i="7"/>
  <c r="P45" i="69" s="1"/>
  <c r="C87" i="26"/>
  <c r="C87" i="57" s="1"/>
  <c r="B87" i="26"/>
  <c r="B87" i="57"/>
  <c r="D42" i="26"/>
  <c r="D48" i="26" s="1"/>
  <c r="E42" i="26"/>
  <c r="E48" i="26" s="1"/>
  <c r="B42" i="26"/>
  <c r="B48" i="26" s="1"/>
  <c r="C42" i="26"/>
  <c r="C48" i="26" s="1"/>
  <c r="D31" i="26"/>
  <c r="D31" i="57" s="1"/>
  <c r="E31" i="26"/>
  <c r="E31" i="57" s="1"/>
  <c r="B31" i="26"/>
  <c r="B31" i="57" s="1"/>
  <c r="C31" i="26"/>
  <c r="C31" i="57" s="1"/>
  <c r="D22" i="26"/>
  <c r="D22" i="57" s="1"/>
  <c r="E22" i="26"/>
  <c r="E22" i="57" s="1"/>
  <c r="B22" i="26"/>
  <c r="B22" i="57" s="1"/>
  <c r="C22" i="26"/>
  <c r="C22" i="57" s="1"/>
  <c r="C158" i="57"/>
  <c r="B158" i="57"/>
  <c r="C157" i="57"/>
  <c r="B157" i="57"/>
  <c r="C156" i="57"/>
  <c r="B156" i="57"/>
  <c r="C155" i="57"/>
  <c r="B155" i="57"/>
  <c r="C154" i="57"/>
  <c r="B154" i="57"/>
  <c r="C153" i="57"/>
  <c r="B153" i="57"/>
  <c r="C151" i="57"/>
  <c r="B151" i="57"/>
  <c r="C150" i="57"/>
  <c r="B150" i="57"/>
  <c r="C149" i="57"/>
  <c r="B149" i="57"/>
  <c r="C148" i="57"/>
  <c r="B148" i="57"/>
  <c r="C147" i="57"/>
  <c r="B147" i="57"/>
  <c r="C146" i="57"/>
  <c r="B146" i="57"/>
  <c r="C145" i="57"/>
  <c r="B145" i="57"/>
  <c r="C144" i="57"/>
  <c r="B144" i="57"/>
  <c r="C143" i="57"/>
  <c r="B143" i="57"/>
  <c r="C142" i="57"/>
  <c r="B142" i="57"/>
  <c r="C141" i="57"/>
  <c r="B141" i="57"/>
  <c r="B123" i="26"/>
  <c r="B123" i="57" s="1"/>
  <c r="B128" i="26"/>
  <c r="B128" i="57"/>
  <c r="B131" i="26"/>
  <c r="B136" i="26" s="1"/>
  <c r="B131" i="57"/>
  <c r="C128" i="26"/>
  <c r="C128" i="57" s="1"/>
  <c r="C123" i="26"/>
  <c r="C131" i="26"/>
  <c r="C86" i="57"/>
  <c r="C85" i="57"/>
  <c r="C84" i="57"/>
  <c r="B86" i="57"/>
  <c r="B85" i="57"/>
  <c r="B84" i="57"/>
  <c r="H77" i="57"/>
  <c r="H76" i="57"/>
  <c r="H75" i="57"/>
  <c r="H74" i="57"/>
  <c r="H71" i="57"/>
  <c r="H70" i="57"/>
  <c r="H69" i="57"/>
  <c r="H68" i="57"/>
  <c r="H67" i="57"/>
  <c r="H66" i="57"/>
  <c r="C36" i="57"/>
  <c r="B36" i="57"/>
  <c r="E30" i="57"/>
  <c r="D30" i="57"/>
  <c r="C30" i="57"/>
  <c r="E29" i="57"/>
  <c r="D29" i="57"/>
  <c r="C29" i="57"/>
  <c r="E28" i="57"/>
  <c r="D28" i="57"/>
  <c r="C28" i="57"/>
  <c r="B30" i="57"/>
  <c r="B29" i="57"/>
  <c r="B28" i="57"/>
  <c r="E12" i="57"/>
  <c r="D12" i="57"/>
  <c r="C12" i="57"/>
  <c r="E11" i="57"/>
  <c r="D11" i="57"/>
  <c r="C11" i="57"/>
  <c r="E10" i="57"/>
  <c r="D10" i="57"/>
  <c r="C10" i="57"/>
  <c r="E9" i="57"/>
  <c r="D9" i="57"/>
  <c r="C9" i="57"/>
  <c r="E21" i="57"/>
  <c r="D21" i="57"/>
  <c r="C21" i="57"/>
  <c r="E20" i="57"/>
  <c r="D20" i="57"/>
  <c r="C20" i="57"/>
  <c r="E19" i="57"/>
  <c r="D19" i="57"/>
  <c r="C19" i="57"/>
  <c r="E18" i="57"/>
  <c r="D18" i="57"/>
  <c r="C18" i="57"/>
  <c r="B21" i="57"/>
  <c r="B20" i="57"/>
  <c r="B19" i="57"/>
  <c r="B18" i="57"/>
  <c r="B12" i="57"/>
  <c r="B11" i="57"/>
  <c r="B10" i="57"/>
  <c r="B9" i="57"/>
  <c r="E44" i="28"/>
  <c r="E44" i="59" s="1"/>
  <c r="D44" i="28"/>
  <c r="D44" i="59"/>
  <c r="C44" i="28"/>
  <c r="C44" i="59"/>
  <c r="B44" i="28"/>
  <c r="B44" i="59" s="1"/>
  <c r="B9" i="28"/>
  <c r="B9" i="59" s="1"/>
  <c r="C9" i="28"/>
  <c r="C9" i="59" s="1"/>
  <c r="C13" i="28"/>
  <c r="C13" i="59" s="1"/>
  <c r="B19" i="28"/>
  <c r="B23" i="28"/>
  <c r="B28" i="28"/>
  <c r="B28" i="59"/>
  <c r="D19" i="28"/>
  <c r="E19" i="28" s="1"/>
  <c r="E19" i="59" s="1"/>
  <c r="D19" i="59"/>
  <c r="D23" i="28"/>
  <c r="D28" i="28"/>
  <c r="F19" i="28"/>
  <c r="F19" i="59"/>
  <c r="F23" i="28"/>
  <c r="F28" i="28"/>
  <c r="H19" i="28"/>
  <c r="H38" i="28" s="1"/>
  <c r="H19" i="59"/>
  <c r="H23" i="28"/>
  <c r="H23" i="59" s="1"/>
  <c r="H28" i="28"/>
  <c r="H28" i="59" s="1"/>
  <c r="E91" i="19"/>
  <c r="E91" i="49" s="1"/>
  <c r="D91" i="19"/>
  <c r="D91" i="49" s="1"/>
  <c r="C91" i="19"/>
  <c r="C91" i="49"/>
  <c r="B91" i="19"/>
  <c r="B91" i="49" s="1"/>
  <c r="E68" i="19"/>
  <c r="E68" i="49" s="1"/>
  <c r="D68" i="19"/>
  <c r="D68" i="49" s="1"/>
  <c r="C68" i="19"/>
  <c r="C68" i="49" s="1"/>
  <c r="B68" i="19"/>
  <c r="B68" i="49" s="1"/>
  <c r="J24" i="19"/>
  <c r="J24" i="49" s="1"/>
  <c r="J26" i="19"/>
  <c r="J26" i="49" s="1"/>
  <c r="J27" i="19"/>
  <c r="J28" i="19"/>
  <c r="J28" i="49" s="1"/>
  <c r="J29" i="19"/>
  <c r="J29" i="49" s="1"/>
  <c r="J30" i="19"/>
  <c r="J30" i="49" s="1"/>
  <c r="J31" i="19"/>
  <c r="J31" i="49" s="1"/>
  <c r="J33" i="19"/>
  <c r="J33" i="49" s="1"/>
  <c r="J34" i="19"/>
  <c r="J34" i="49" s="1"/>
  <c r="J35" i="19"/>
  <c r="J36" i="19"/>
  <c r="J36" i="49" s="1"/>
  <c r="J37" i="19"/>
  <c r="J37" i="49" s="1"/>
  <c r="J7" i="19"/>
  <c r="J7" i="49" s="1"/>
  <c r="J9" i="19"/>
  <c r="J9" i="49" s="1"/>
  <c r="J10" i="19"/>
  <c r="J10" i="49" s="1"/>
  <c r="J11" i="19"/>
  <c r="J11" i="49" s="1"/>
  <c r="J12" i="19"/>
  <c r="J12" i="49"/>
  <c r="J13" i="19"/>
  <c r="J13" i="49"/>
  <c r="J14" i="19"/>
  <c r="J14" i="49" s="1"/>
  <c r="J16" i="19"/>
  <c r="J16" i="49" s="1"/>
  <c r="J17" i="19"/>
  <c r="J17" i="49" s="1"/>
  <c r="J18" i="19"/>
  <c r="J18" i="49" s="1"/>
  <c r="J19" i="19"/>
  <c r="J19" i="49" s="1"/>
  <c r="J20" i="19"/>
  <c r="J20" i="49" s="1"/>
  <c r="C142" i="49"/>
  <c r="B142" i="49"/>
  <c r="C141" i="49"/>
  <c r="B141" i="49"/>
  <c r="E94" i="49"/>
  <c r="D94" i="49"/>
  <c r="C94" i="49"/>
  <c r="B94" i="49"/>
  <c r="E93" i="49"/>
  <c r="D93" i="49"/>
  <c r="C93" i="49"/>
  <c r="B93" i="49"/>
  <c r="E92" i="49"/>
  <c r="D92" i="49"/>
  <c r="C92" i="49"/>
  <c r="B92" i="49"/>
  <c r="I25" i="19"/>
  <c r="I25" i="49"/>
  <c r="H25" i="19"/>
  <c r="H25" i="49" s="1"/>
  <c r="G25" i="19"/>
  <c r="F25" i="19"/>
  <c r="B8" i="19"/>
  <c r="D18" i="50"/>
  <c r="C18" i="50"/>
  <c r="B18" i="50"/>
  <c r="A18" i="50"/>
  <c r="E13" i="50"/>
  <c r="D13" i="50"/>
  <c r="C13" i="50"/>
  <c r="B13" i="50"/>
  <c r="E12" i="50"/>
  <c r="D12" i="50"/>
  <c r="C12" i="50"/>
  <c r="B12" i="50"/>
  <c r="E11" i="50"/>
  <c r="D11" i="50"/>
  <c r="C11" i="50"/>
  <c r="B11" i="50"/>
  <c r="A13" i="50"/>
  <c r="A12" i="50"/>
  <c r="A11" i="50"/>
  <c r="C6" i="50"/>
  <c r="B6" i="50"/>
  <c r="C5" i="50"/>
  <c r="B5" i="50"/>
  <c r="A6" i="50"/>
  <c r="A5" i="50"/>
  <c r="C121" i="49"/>
  <c r="B121" i="49"/>
  <c r="C120" i="49"/>
  <c r="B120" i="49"/>
  <c r="C119" i="49"/>
  <c r="B119" i="49"/>
  <c r="C118" i="49"/>
  <c r="B118" i="49"/>
  <c r="C117" i="49"/>
  <c r="B117" i="49"/>
  <c r="C116" i="49"/>
  <c r="B116" i="49"/>
  <c r="C115" i="49"/>
  <c r="B115" i="49"/>
  <c r="C114" i="49"/>
  <c r="B114" i="49"/>
  <c r="C113" i="49"/>
  <c r="B113" i="49"/>
  <c r="C107" i="49"/>
  <c r="B107" i="49"/>
  <c r="C106" i="49"/>
  <c r="B106" i="49"/>
  <c r="C105" i="49"/>
  <c r="B105" i="49"/>
  <c r="C104" i="49"/>
  <c r="B104" i="49"/>
  <c r="C103" i="49"/>
  <c r="B103" i="49"/>
  <c r="C102" i="49"/>
  <c r="B102" i="49"/>
  <c r="C101" i="49"/>
  <c r="B101" i="49"/>
  <c r="E76" i="49"/>
  <c r="D76" i="49"/>
  <c r="C76" i="49"/>
  <c r="E75" i="49"/>
  <c r="D75" i="49"/>
  <c r="C75" i="49"/>
  <c r="E74" i="49"/>
  <c r="D74" i="49"/>
  <c r="C74" i="49"/>
  <c r="B76" i="49"/>
  <c r="B75" i="49"/>
  <c r="B74" i="49"/>
  <c r="E67" i="49"/>
  <c r="D67" i="49"/>
  <c r="C67" i="49"/>
  <c r="E66" i="49"/>
  <c r="D66" i="49"/>
  <c r="C66" i="49"/>
  <c r="E65" i="49"/>
  <c r="D65" i="49"/>
  <c r="C65" i="49"/>
  <c r="E64" i="49"/>
  <c r="D64" i="49"/>
  <c r="C64" i="49"/>
  <c r="E63" i="49"/>
  <c r="D63" i="49"/>
  <c r="C63" i="49"/>
  <c r="B67" i="49"/>
  <c r="B66" i="49"/>
  <c r="B65" i="49"/>
  <c r="B64" i="49"/>
  <c r="B63" i="49"/>
  <c r="I32" i="19"/>
  <c r="I32" i="49" s="1"/>
  <c r="H32" i="19"/>
  <c r="H32" i="49" s="1"/>
  <c r="I37" i="49"/>
  <c r="H37" i="49"/>
  <c r="I36" i="49"/>
  <c r="H36" i="49"/>
  <c r="I35" i="49"/>
  <c r="H35" i="49"/>
  <c r="I34" i="49"/>
  <c r="H34" i="49"/>
  <c r="I33" i="49"/>
  <c r="H33" i="49"/>
  <c r="I31" i="49"/>
  <c r="H31" i="49"/>
  <c r="I30" i="49"/>
  <c r="H30" i="49"/>
  <c r="I29" i="49"/>
  <c r="H29" i="49"/>
  <c r="I28" i="49"/>
  <c r="H28" i="49"/>
  <c r="I27" i="49"/>
  <c r="H27" i="49"/>
  <c r="I26" i="49"/>
  <c r="H26" i="49"/>
  <c r="I24" i="49"/>
  <c r="H24" i="49"/>
  <c r="I8" i="19"/>
  <c r="I15" i="19"/>
  <c r="H8" i="19"/>
  <c r="H8" i="49" s="1"/>
  <c r="H15" i="19"/>
  <c r="H15" i="49" s="1"/>
  <c r="I20" i="49"/>
  <c r="H20" i="49"/>
  <c r="I19" i="49"/>
  <c r="H19" i="49"/>
  <c r="I18" i="49"/>
  <c r="H18" i="49"/>
  <c r="I17" i="49"/>
  <c r="H17" i="49"/>
  <c r="I16" i="49"/>
  <c r="H16" i="49"/>
  <c r="I14" i="49"/>
  <c r="H14" i="49"/>
  <c r="I13" i="49"/>
  <c r="H13" i="49"/>
  <c r="I12" i="49"/>
  <c r="H12" i="49"/>
  <c r="I11" i="49"/>
  <c r="H11" i="49"/>
  <c r="I10" i="49"/>
  <c r="H10" i="49"/>
  <c r="I9" i="49"/>
  <c r="H9" i="49"/>
  <c r="I7" i="49"/>
  <c r="H7" i="49"/>
  <c r="C307" i="38"/>
  <c r="B307" i="38"/>
  <c r="C306" i="38"/>
  <c r="B306" i="38"/>
  <c r="C305" i="38"/>
  <c r="B305" i="38"/>
  <c r="E44" i="38"/>
  <c r="D44" i="38"/>
  <c r="C44" i="38"/>
  <c r="B44" i="38"/>
  <c r="E43" i="38"/>
  <c r="D43" i="38"/>
  <c r="C43" i="38"/>
  <c r="B43" i="38"/>
  <c r="E42" i="38"/>
  <c r="D42" i="38"/>
  <c r="C42" i="38"/>
  <c r="B42" i="38"/>
  <c r="E12" i="38"/>
  <c r="D12" i="38"/>
  <c r="C12" i="38"/>
  <c r="B12" i="38"/>
  <c r="E11" i="38"/>
  <c r="D11" i="38"/>
  <c r="C11" i="38"/>
  <c r="B11" i="38"/>
  <c r="E10" i="38"/>
  <c r="D10" i="38"/>
  <c r="C10" i="38"/>
  <c r="B10" i="38"/>
  <c r="C110" i="38"/>
  <c r="B111" i="38"/>
  <c r="C111" i="38"/>
  <c r="D111" i="38"/>
  <c r="C116" i="11"/>
  <c r="C116" i="38" s="1"/>
  <c r="C126" i="11"/>
  <c r="C126" i="38" s="1"/>
  <c r="C131" i="11"/>
  <c r="C131" i="38" s="1"/>
  <c r="C134" i="11"/>
  <c r="C134" i="38" s="1"/>
  <c r="C137" i="11"/>
  <c r="C137" i="38" s="1"/>
  <c r="C142" i="11"/>
  <c r="C142" i="38" s="1"/>
  <c r="C147" i="11"/>
  <c r="C147" i="38" s="1"/>
  <c r="C152" i="11"/>
  <c r="C155" i="11"/>
  <c r="C155" i="38" s="1"/>
  <c r="B116" i="11"/>
  <c r="B126" i="11"/>
  <c r="B126" i="38" s="1"/>
  <c r="B131" i="11"/>
  <c r="B134" i="11"/>
  <c r="B134" i="38" s="1"/>
  <c r="B137" i="11"/>
  <c r="D137" i="11" s="1"/>
  <c r="D137" i="38" s="1"/>
  <c r="B142" i="11"/>
  <c r="B142" i="38" s="1"/>
  <c r="B147" i="11"/>
  <c r="B147" i="38" s="1"/>
  <c r="B152" i="11"/>
  <c r="B152" i="38"/>
  <c r="B155" i="11"/>
  <c r="B155" i="38" s="1"/>
  <c r="E22" i="11"/>
  <c r="E22" i="38" s="1"/>
  <c r="E33" i="11"/>
  <c r="E33" i="38" s="1"/>
  <c r="E56" i="11"/>
  <c r="E56" i="38"/>
  <c r="E77" i="11"/>
  <c r="E633" i="10"/>
  <c r="E633" i="37"/>
  <c r="D633" i="10"/>
  <c r="D633" i="37"/>
  <c r="C633" i="10"/>
  <c r="C633" i="37"/>
  <c r="D273" i="10"/>
  <c r="D273" i="37" s="1"/>
  <c r="B262" i="10"/>
  <c r="B159" i="10"/>
  <c r="E265" i="10"/>
  <c r="E265" i="37" s="1"/>
  <c r="E266" i="10"/>
  <c r="E266" i="37"/>
  <c r="F45" i="5"/>
  <c r="H45" i="5" s="1"/>
  <c r="H45" i="68" s="1"/>
  <c r="C45" i="5"/>
  <c r="E45" i="5" s="1"/>
  <c r="E45" i="68" s="1"/>
  <c r="G90" i="68"/>
  <c r="F90" i="68"/>
  <c r="D90" i="68"/>
  <c r="C90" i="68"/>
  <c r="G89" i="68"/>
  <c r="F89" i="68"/>
  <c r="D89" i="68"/>
  <c r="C89" i="68"/>
  <c r="G88" i="68"/>
  <c r="F88" i="68"/>
  <c r="D88" i="68"/>
  <c r="C88" i="68"/>
  <c r="G87" i="68"/>
  <c r="F87" i="68"/>
  <c r="D87" i="68"/>
  <c r="C87" i="68"/>
  <c r="G86" i="68"/>
  <c r="F86" i="68"/>
  <c r="D86" i="68"/>
  <c r="C86" i="68"/>
  <c r="G85" i="68"/>
  <c r="F85" i="68"/>
  <c r="D85" i="68"/>
  <c r="C85" i="68"/>
  <c r="G84" i="68"/>
  <c r="F84" i="68"/>
  <c r="D84" i="68"/>
  <c r="C84" i="68"/>
  <c r="G83" i="68"/>
  <c r="F83" i="68"/>
  <c r="D83" i="68"/>
  <c r="C83" i="68"/>
  <c r="G81" i="68"/>
  <c r="F81" i="68"/>
  <c r="D81" i="68"/>
  <c r="C81" i="68"/>
  <c r="G80" i="68"/>
  <c r="F80" i="68"/>
  <c r="D80" i="68"/>
  <c r="C80" i="68"/>
  <c r="G79" i="68"/>
  <c r="F79" i="68"/>
  <c r="D79" i="68"/>
  <c r="C79" i="68"/>
  <c r="G78" i="68"/>
  <c r="F78" i="68"/>
  <c r="D78" i="68"/>
  <c r="C78" i="68"/>
  <c r="G77" i="68"/>
  <c r="F77" i="68"/>
  <c r="D77" i="68"/>
  <c r="C77" i="68"/>
  <c r="G76" i="68"/>
  <c r="F76" i="68"/>
  <c r="D76" i="68"/>
  <c r="C76" i="68"/>
  <c r="G75" i="68"/>
  <c r="F75" i="68"/>
  <c r="D75" i="68"/>
  <c r="C75" i="68"/>
  <c r="G74" i="68"/>
  <c r="F74" i="68"/>
  <c r="D74" i="68"/>
  <c r="C74" i="68"/>
  <c r="G71" i="68"/>
  <c r="F71" i="68"/>
  <c r="D71" i="68"/>
  <c r="C71" i="68"/>
  <c r="G70" i="68"/>
  <c r="F70" i="68"/>
  <c r="D70" i="68"/>
  <c r="C70" i="68"/>
  <c r="G69" i="68"/>
  <c r="F69" i="68"/>
  <c r="D69" i="68"/>
  <c r="C69" i="68"/>
  <c r="G67" i="68"/>
  <c r="F67" i="68"/>
  <c r="D67" i="68"/>
  <c r="C67" i="68"/>
  <c r="G66" i="68"/>
  <c r="F66" i="68"/>
  <c r="D66" i="68"/>
  <c r="C66" i="68"/>
  <c r="G64" i="68"/>
  <c r="F64" i="68"/>
  <c r="D64" i="68"/>
  <c r="C64" i="68"/>
  <c r="G63" i="68"/>
  <c r="F63" i="68"/>
  <c r="D63" i="68"/>
  <c r="C63" i="68"/>
  <c r="G62" i="68"/>
  <c r="F62" i="68"/>
  <c r="D62" i="68"/>
  <c r="C62" i="68"/>
  <c r="G61" i="68"/>
  <c r="F61" i="68"/>
  <c r="D61" i="68"/>
  <c r="C61" i="68"/>
  <c r="G60" i="68"/>
  <c r="F60" i="68"/>
  <c r="D60" i="68"/>
  <c r="C60" i="68"/>
  <c r="G59" i="68"/>
  <c r="F59" i="68"/>
  <c r="D59" i="68"/>
  <c r="C59" i="68"/>
  <c r="G57" i="68"/>
  <c r="F57" i="68"/>
  <c r="D57" i="68"/>
  <c r="C57" i="68"/>
  <c r="G56" i="68"/>
  <c r="F56" i="68"/>
  <c r="D56" i="68"/>
  <c r="C56" i="68"/>
  <c r="G55" i="68"/>
  <c r="F55" i="68"/>
  <c r="D55" i="68"/>
  <c r="C55" i="68"/>
  <c r="G54" i="68"/>
  <c r="F54" i="68"/>
  <c r="D54" i="68"/>
  <c r="C54" i="68"/>
  <c r="G52" i="68"/>
  <c r="F52" i="68"/>
  <c r="D52" i="68"/>
  <c r="C52" i="68"/>
  <c r="G51" i="68"/>
  <c r="F51" i="68"/>
  <c r="D51" i="68"/>
  <c r="C51" i="68"/>
  <c r="G48" i="68"/>
  <c r="F48" i="68"/>
  <c r="E48" i="5"/>
  <c r="E48" i="68" s="1"/>
  <c r="D48" i="68"/>
  <c r="C48" i="68"/>
  <c r="H47" i="5"/>
  <c r="H47" i="68" s="1"/>
  <c r="G47" i="68"/>
  <c r="F47" i="68"/>
  <c r="E47" i="5"/>
  <c r="E47" i="68" s="1"/>
  <c r="D47" i="68"/>
  <c r="C47" i="68"/>
  <c r="G46" i="68"/>
  <c r="F46" i="68"/>
  <c r="E46" i="5"/>
  <c r="E46" i="68" s="1"/>
  <c r="D46" i="68"/>
  <c r="C46" i="68"/>
  <c r="G43" i="68"/>
  <c r="F43" i="68"/>
  <c r="D43" i="68"/>
  <c r="C43" i="68"/>
  <c r="G42" i="68"/>
  <c r="F42" i="68"/>
  <c r="D42" i="68"/>
  <c r="C42" i="68"/>
  <c r="G40" i="68"/>
  <c r="F40" i="68"/>
  <c r="D40" i="68"/>
  <c r="C40" i="68"/>
  <c r="G39" i="68"/>
  <c r="F39" i="68"/>
  <c r="D39" i="68"/>
  <c r="C39" i="68"/>
  <c r="G38" i="68"/>
  <c r="F38" i="68"/>
  <c r="D38" i="68"/>
  <c r="C38" i="68"/>
  <c r="G36" i="68"/>
  <c r="F36" i="68"/>
  <c r="D36" i="68"/>
  <c r="C36" i="68"/>
  <c r="G35" i="68"/>
  <c r="F35" i="68"/>
  <c r="D35" i="68"/>
  <c r="C35" i="68"/>
  <c r="G34" i="68"/>
  <c r="F34" i="68"/>
  <c r="D34" i="68"/>
  <c r="C34" i="68"/>
  <c r="G33" i="68"/>
  <c r="F33" i="68"/>
  <c r="D33" i="68"/>
  <c r="C33" i="68"/>
  <c r="G32" i="68"/>
  <c r="F32" i="68"/>
  <c r="D32" i="68"/>
  <c r="C32" i="68"/>
  <c r="G31" i="68"/>
  <c r="F31" i="68"/>
  <c r="D31" i="68"/>
  <c r="C31" i="68"/>
  <c r="G30" i="68"/>
  <c r="F30" i="68"/>
  <c r="D30" i="68"/>
  <c r="C30" i="68"/>
  <c r="G29" i="68"/>
  <c r="F29" i="68"/>
  <c r="D29" i="68"/>
  <c r="C29" i="68"/>
  <c r="G28" i="68"/>
  <c r="F28" i="68"/>
  <c r="D28" i="68"/>
  <c r="C28" i="68"/>
  <c r="G25" i="68"/>
  <c r="F25" i="68"/>
  <c r="D25" i="68"/>
  <c r="C25" i="68"/>
  <c r="G24" i="68"/>
  <c r="F24" i="68"/>
  <c r="D24" i="68"/>
  <c r="C24" i="68"/>
  <c r="G23" i="68"/>
  <c r="F23" i="68"/>
  <c r="D23" i="68"/>
  <c r="C23" i="68"/>
  <c r="G22" i="68"/>
  <c r="F22" i="68"/>
  <c r="D22" i="68"/>
  <c r="C22" i="68"/>
  <c r="G21" i="68"/>
  <c r="F21" i="68"/>
  <c r="D21" i="68"/>
  <c r="C21" i="68"/>
  <c r="G20" i="68"/>
  <c r="F20" i="68"/>
  <c r="D20" i="68"/>
  <c r="C20" i="68"/>
  <c r="G18" i="68"/>
  <c r="F18" i="68"/>
  <c r="D18" i="68"/>
  <c r="C18" i="68"/>
  <c r="G17" i="68"/>
  <c r="F17" i="68"/>
  <c r="D17" i="68"/>
  <c r="C17" i="68"/>
  <c r="G16" i="68"/>
  <c r="F16" i="68"/>
  <c r="D16" i="68"/>
  <c r="C16" i="68"/>
  <c r="G14" i="68"/>
  <c r="F14" i="68"/>
  <c r="D14" i="68"/>
  <c r="C14" i="68"/>
  <c r="G13" i="68"/>
  <c r="F13" i="68"/>
  <c r="D13" i="68"/>
  <c r="C13" i="68"/>
  <c r="G11" i="68"/>
  <c r="F11" i="68"/>
  <c r="D11" i="68"/>
  <c r="C11" i="68"/>
  <c r="G10" i="68"/>
  <c r="F10" i="68"/>
  <c r="D10" i="68"/>
  <c r="C10" i="68"/>
  <c r="G9" i="68"/>
  <c r="F9" i="68"/>
  <c r="D9" i="68"/>
  <c r="C9" i="68"/>
  <c r="C82" i="5"/>
  <c r="C68" i="5"/>
  <c r="E68" i="5" s="1"/>
  <c r="E68" i="68" s="1"/>
  <c r="C65" i="5"/>
  <c r="E65" i="5" s="1"/>
  <c r="E65" i="68" s="1"/>
  <c r="C58" i="5"/>
  <c r="C53" i="5"/>
  <c r="G45" i="5"/>
  <c r="G45" i="68" s="1"/>
  <c r="D45" i="5"/>
  <c r="C27" i="5"/>
  <c r="H48" i="5"/>
  <c r="H48" i="68" s="1"/>
  <c r="H46" i="5"/>
  <c r="H46" i="68" s="1"/>
  <c r="F8" i="5"/>
  <c r="H8" i="5" s="1"/>
  <c r="H8" i="68" s="1"/>
  <c r="F12" i="5"/>
  <c r="F15" i="5"/>
  <c r="F15" i="68" s="1"/>
  <c r="F19" i="5"/>
  <c r="F27" i="5"/>
  <c r="F27" i="68" s="1"/>
  <c r="F41" i="5"/>
  <c r="F50" i="5"/>
  <c r="F53" i="5"/>
  <c r="F53" i="68" s="1"/>
  <c r="F58" i="5"/>
  <c r="F65" i="5"/>
  <c r="F65" i="68" s="1"/>
  <c r="F68" i="5"/>
  <c r="F73" i="5"/>
  <c r="F82" i="5"/>
  <c r="F82" i="68"/>
  <c r="G8" i="5"/>
  <c r="G12" i="5"/>
  <c r="G12" i="68" s="1"/>
  <c r="G15" i="5"/>
  <c r="G15" i="68" s="1"/>
  <c r="G19" i="5"/>
  <c r="G27" i="5"/>
  <c r="G41" i="5"/>
  <c r="G50" i="5"/>
  <c r="G53" i="5"/>
  <c r="G58" i="5"/>
  <c r="G58" i="68" s="1"/>
  <c r="G65" i="5"/>
  <c r="G65" i="68" s="1"/>
  <c r="G68" i="5"/>
  <c r="G68" i="68" s="1"/>
  <c r="G73" i="5"/>
  <c r="H73" i="5" s="1"/>
  <c r="H73" i="68" s="1"/>
  <c r="G82" i="5"/>
  <c r="G82" i="68" s="1"/>
  <c r="C8" i="5"/>
  <c r="C8" i="68" s="1"/>
  <c r="C12" i="5"/>
  <c r="C15" i="5"/>
  <c r="C19" i="5"/>
  <c r="C41" i="5"/>
  <c r="C41" i="68" s="1"/>
  <c r="C50" i="5"/>
  <c r="C50" i="68" s="1"/>
  <c r="C73" i="5"/>
  <c r="E73" i="5" s="1"/>
  <c r="E73" i="68" s="1"/>
  <c r="D8" i="5"/>
  <c r="D12" i="5"/>
  <c r="D12" i="68" s="1"/>
  <c r="D15" i="5"/>
  <c r="D19" i="5"/>
  <c r="D27" i="5"/>
  <c r="D41" i="5"/>
  <c r="D41" i="68" s="1"/>
  <c r="D50" i="5"/>
  <c r="D53" i="5"/>
  <c r="D49" i="5" s="1"/>
  <c r="D58" i="5"/>
  <c r="D58" i="68" s="1"/>
  <c r="D65" i="5"/>
  <c r="D65" i="68" s="1"/>
  <c r="D68" i="5"/>
  <c r="D68" i="68" s="1"/>
  <c r="D73" i="5"/>
  <c r="D73" i="68" s="1"/>
  <c r="D82" i="5"/>
  <c r="H90" i="5"/>
  <c r="H90" i="68" s="1"/>
  <c r="E90" i="5"/>
  <c r="E90" i="68" s="1"/>
  <c r="H89" i="5"/>
  <c r="H89" i="68"/>
  <c r="E89" i="5"/>
  <c r="E89" i="68" s="1"/>
  <c r="H88" i="5"/>
  <c r="H88" i="68"/>
  <c r="E88" i="5"/>
  <c r="E88" i="68" s="1"/>
  <c r="H87" i="5"/>
  <c r="H87" i="68" s="1"/>
  <c r="E87" i="5"/>
  <c r="E87" i="68" s="1"/>
  <c r="H86" i="5"/>
  <c r="H86" i="68" s="1"/>
  <c r="E86" i="5"/>
  <c r="E86" i="68" s="1"/>
  <c r="H85" i="5"/>
  <c r="H85" i="68"/>
  <c r="E85" i="5"/>
  <c r="E85" i="68"/>
  <c r="H84" i="5"/>
  <c r="H84" i="68"/>
  <c r="E84" i="5"/>
  <c r="E84" i="68" s="1"/>
  <c r="H83" i="5"/>
  <c r="H83" i="68" s="1"/>
  <c r="E83" i="5"/>
  <c r="E83" i="68" s="1"/>
  <c r="H81" i="5"/>
  <c r="H81" i="68" s="1"/>
  <c r="E81" i="5"/>
  <c r="E81" i="68" s="1"/>
  <c r="H80" i="5"/>
  <c r="H80" i="68" s="1"/>
  <c r="E80" i="5"/>
  <c r="E80" i="68" s="1"/>
  <c r="H79" i="5"/>
  <c r="H79" i="68" s="1"/>
  <c r="E79" i="5"/>
  <c r="E79" i="68" s="1"/>
  <c r="H78" i="5"/>
  <c r="H78" i="68" s="1"/>
  <c r="E78" i="5"/>
  <c r="E78" i="68" s="1"/>
  <c r="H77" i="5"/>
  <c r="H77" i="68" s="1"/>
  <c r="E77" i="5"/>
  <c r="E77" i="68" s="1"/>
  <c r="H76" i="5"/>
  <c r="H76" i="68"/>
  <c r="E76" i="5"/>
  <c r="E76" i="68" s="1"/>
  <c r="H75" i="5"/>
  <c r="H75" i="68" s="1"/>
  <c r="E75" i="5"/>
  <c r="E75" i="68" s="1"/>
  <c r="H74" i="5"/>
  <c r="H74" i="68"/>
  <c r="E74" i="5"/>
  <c r="E74" i="68" s="1"/>
  <c r="H71" i="5"/>
  <c r="H71" i="68" s="1"/>
  <c r="E71" i="5"/>
  <c r="E71" i="68" s="1"/>
  <c r="H70" i="5"/>
  <c r="H70" i="68" s="1"/>
  <c r="E70" i="5"/>
  <c r="E70" i="68" s="1"/>
  <c r="H69" i="5"/>
  <c r="H69" i="68" s="1"/>
  <c r="E69" i="5"/>
  <c r="E69" i="68" s="1"/>
  <c r="H67" i="5"/>
  <c r="H67" i="68" s="1"/>
  <c r="E67" i="5"/>
  <c r="E67" i="68" s="1"/>
  <c r="H66" i="5"/>
  <c r="H66" i="68" s="1"/>
  <c r="E66" i="5"/>
  <c r="E66" i="68" s="1"/>
  <c r="H64" i="5"/>
  <c r="H64" i="68" s="1"/>
  <c r="E64" i="5"/>
  <c r="E64" i="68" s="1"/>
  <c r="H63" i="5"/>
  <c r="H63" i="68" s="1"/>
  <c r="E63" i="5"/>
  <c r="E63" i="68" s="1"/>
  <c r="H62" i="5"/>
  <c r="H62" i="68" s="1"/>
  <c r="E62" i="5"/>
  <c r="E62" i="68" s="1"/>
  <c r="H61" i="5"/>
  <c r="H61" i="68" s="1"/>
  <c r="E61" i="5"/>
  <c r="E61" i="68" s="1"/>
  <c r="H60" i="5"/>
  <c r="H60" i="68" s="1"/>
  <c r="E60" i="5"/>
  <c r="E60" i="68" s="1"/>
  <c r="H59" i="5"/>
  <c r="H59" i="68" s="1"/>
  <c r="E59" i="5"/>
  <c r="E59" i="68" s="1"/>
  <c r="H57" i="5"/>
  <c r="H57" i="68" s="1"/>
  <c r="E57" i="5"/>
  <c r="E57" i="68" s="1"/>
  <c r="H56" i="5"/>
  <c r="H56" i="68" s="1"/>
  <c r="E56" i="5"/>
  <c r="E56" i="68" s="1"/>
  <c r="H55" i="5"/>
  <c r="H55" i="68" s="1"/>
  <c r="E55" i="5"/>
  <c r="E55" i="68"/>
  <c r="H54" i="5"/>
  <c r="H54" i="68"/>
  <c r="E54" i="5"/>
  <c r="E54" i="68" s="1"/>
  <c r="H52" i="5"/>
  <c r="H52" i="68" s="1"/>
  <c r="E52" i="5"/>
  <c r="E52" i="68" s="1"/>
  <c r="H51" i="5"/>
  <c r="H51" i="68" s="1"/>
  <c r="E51" i="5"/>
  <c r="E51" i="68"/>
  <c r="H43" i="5"/>
  <c r="H43" i="68" s="1"/>
  <c r="E43" i="5"/>
  <c r="E43" i="68" s="1"/>
  <c r="H42" i="5"/>
  <c r="H42" i="68"/>
  <c r="E42" i="5"/>
  <c r="E42" i="68" s="1"/>
  <c r="H40" i="5"/>
  <c r="H40" i="68" s="1"/>
  <c r="E40" i="5"/>
  <c r="E40" i="68" s="1"/>
  <c r="H39" i="5"/>
  <c r="H39" i="68" s="1"/>
  <c r="E39" i="5"/>
  <c r="E39" i="68" s="1"/>
  <c r="H38" i="5"/>
  <c r="H38" i="68" s="1"/>
  <c r="E38" i="5"/>
  <c r="E38" i="68" s="1"/>
  <c r="H36" i="5"/>
  <c r="H36" i="68" s="1"/>
  <c r="E36" i="5"/>
  <c r="E36" i="68" s="1"/>
  <c r="H35" i="5"/>
  <c r="H35" i="68" s="1"/>
  <c r="E35" i="5"/>
  <c r="E35" i="68" s="1"/>
  <c r="H34" i="5"/>
  <c r="H34" i="68" s="1"/>
  <c r="E34" i="5"/>
  <c r="E34" i="68" s="1"/>
  <c r="H33" i="5"/>
  <c r="H33" i="68" s="1"/>
  <c r="E33" i="5"/>
  <c r="E33" i="68" s="1"/>
  <c r="H32" i="5"/>
  <c r="H32" i="68" s="1"/>
  <c r="E32" i="5"/>
  <c r="E32" i="68" s="1"/>
  <c r="H31" i="5"/>
  <c r="H31" i="68" s="1"/>
  <c r="E31" i="5"/>
  <c r="E31" i="68" s="1"/>
  <c r="H30" i="5"/>
  <c r="H30" i="68" s="1"/>
  <c r="E30" i="5"/>
  <c r="E30" i="68" s="1"/>
  <c r="H29" i="5"/>
  <c r="H29" i="68" s="1"/>
  <c r="E29" i="5"/>
  <c r="E29" i="68" s="1"/>
  <c r="H28" i="5"/>
  <c r="H28" i="68" s="1"/>
  <c r="E28" i="5"/>
  <c r="E28" i="68" s="1"/>
  <c r="H25" i="5"/>
  <c r="H25" i="68"/>
  <c r="E25" i="5"/>
  <c r="E25" i="68" s="1"/>
  <c r="H24" i="5"/>
  <c r="H24" i="68" s="1"/>
  <c r="E24" i="5"/>
  <c r="E24" i="68" s="1"/>
  <c r="H23" i="5"/>
  <c r="H23" i="68" s="1"/>
  <c r="E23" i="5"/>
  <c r="E23" i="68" s="1"/>
  <c r="H22" i="5"/>
  <c r="H22" i="68" s="1"/>
  <c r="E22" i="5"/>
  <c r="E22" i="68" s="1"/>
  <c r="H21" i="5"/>
  <c r="H21" i="68" s="1"/>
  <c r="E21" i="5"/>
  <c r="E21" i="68" s="1"/>
  <c r="H20" i="5"/>
  <c r="H20" i="68"/>
  <c r="E20" i="5"/>
  <c r="E20" i="68" s="1"/>
  <c r="H18" i="5"/>
  <c r="H18" i="68" s="1"/>
  <c r="E18" i="5"/>
  <c r="E18" i="68" s="1"/>
  <c r="H17" i="5"/>
  <c r="H17" i="68" s="1"/>
  <c r="E17" i="5"/>
  <c r="E17" i="68"/>
  <c r="H16" i="5"/>
  <c r="H16" i="68" s="1"/>
  <c r="E16" i="5"/>
  <c r="E16" i="68" s="1"/>
  <c r="H14" i="5"/>
  <c r="H14" i="68" s="1"/>
  <c r="E14" i="5"/>
  <c r="E14" i="68" s="1"/>
  <c r="H13" i="5"/>
  <c r="H13" i="68" s="1"/>
  <c r="E13" i="5"/>
  <c r="E13" i="68" s="1"/>
  <c r="H11" i="5"/>
  <c r="H11" i="68" s="1"/>
  <c r="E11" i="5"/>
  <c r="E11" i="68" s="1"/>
  <c r="H10" i="5"/>
  <c r="H10" i="68" s="1"/>
  <c r="E10" i="5"/>
  <c r="E10" i="68" s="1"/>
  <c r="H9" i="5"/>
  <c r="H9" i="68" s="1"/>
  <c r="E9" i="5"/>
  <c r="E9" i="68" s="1"/>
  <c r="P2" i="2"/>
  <c r="W2" i="2"/>
  <c r="P3" i="2"/>
  <c r="P4" i="2"/>
  <c r="P5" i="2"/>
  <c r="P6" i="2"/>
  <c r="P7" i="2"/>
  <c r="P8" i="2"/>
  <c r="C6" i="67"/>
  <c r="D6" i="67"/>
  <c r="E6" i="67"/>
  <c r="F6" i="67"/>
  <c r="B994" i="67"/>
  <c r="C994" i="67"/>
  <c r="E994" i="67"/>
  <c r="A12" i="69"/>
  <c r="C13" i="69"/>
  <c r="D4" i="8"/>
  <c r="D4" i="70" s="1"/>
  <c r="C8" i="8"/>
  <c r="C8" i="70" s="1"/>
  <c r="D8" i="8"/>
  <c r="C20" i="8"/>
  <c r="D20" i="8"/>
  <c r="D20" i="70" s="1"/>
  <c r="C37" i="8"/>
  <c r="D37" i="8"/>
  <c r="D37" i="70" s="1"/>
  <c r="C51" i="8"/>
  <c r="C51" i="70" s="1"/>
  <c r="D51" i="8"/>
  <c r="D51" i="70" s="1"/>
  <c r="C10" i="70"/>
  <c r="D10" i="70"/>
  <c r="C11" i="70"/>
  <c r="D11" i="70"/>
  <c r="C12" i="70"/>
  <c r="D12" i="70"/>
  <c r="C13" i="70"/>
  <c r="D13" i="70"/>
  <c r="C14" i="70"/>
  <c r="D14" i="70"/>
  <c r="C15" i="70"/>
  <c r="D15" i="70"/>
  <c r="C16" i="70"/>
  <c r="D16" i="70"/>
  <c r="C17" i="70"/>
  <c r="D17" i="70"/>
  <c r="C18" i="70"/>
  <c r="D18" i="70"/>
  <c r="C22" i="70"/>
  <c r="D22" i="70"/>
  <c r="C23" i="70"/>
  <c r="D23" i="70"/>
  <c r="C24" i="70"/>
  <c r="D24" i="70"/>
  <c r="C25" i="70"/>
  <c r="D25" i="70"/>
  <c r="C26" i="70"/>
  <c r="D26" i="70"/>
  <c r="C27" i="70"/>
  <c r="D27" i="70"/>
  <c r="C29" i="70"/>
  <c r="D29" i="70"/>
  <c r="C30" i="70"/>
  <c r="D30" i="70"/>
  <c r="C31" i="70"/>
  <c r="D31" i="70"/>
  <c r="C39" i="70"/>
  <c r="D39" i="70"/>
  <c r="C40" i="70"/>
  <c r="D40" i="70"/>
  <c r="C41" i="70"/>
  <c r="D41" i="70"/>
  <c r="C42" i="70"/>
  <c r="D42" i="70"/>
  <c r="C43" i="70"/>
  <c r="D43" i="70"/>
  <c r="C44" i="70"/>
  <c r="D44" i="70"/>
  <c r="C45" i="70"/>
  <c r="D45" i="70"/>
  <c r="C46" i="70"/>
  <c r="D46" i="70"/>
  <c r="C47" i="70"/>
  <c r="D47" i="70"/>
  <c r="C53" i="70"/>
  <c r="D53" i="70"/>
  <c r="C54" i="70"/>
  <c r="D54" i="70"/>
  <c r="C55" i="70"/>
  <c r="D55" i="70"/>
  <c r="C56" i="70"/>
  <c r="D56" i="70"/>
  <c r="C57" i="70"/>
  <c r="D57" i="70"/>
  <c r="C58" i="70"/>
  <c r="D58" i="70"/>
  <c r="C60" i="70"/>
  <c r="D60" i="70"/>
  <c r="C64" i="70"/>
  <c r="D64" i="70"/>
  <c r="B10" i="9"/>
  <c r="B15" i="9" s="1"/>
  <c r="B15" i="71" s="1"/>
  <c r="B10" i="71"/>
  <c r="C10" i="9"/>
  <c r="C10" i="71"/>
  <c r="B23" i="9"/>
  <c r="B23" i="71" s="1"/>
  <c r="C23" i="9"/>
  <c r="C23" i="71"/>
  <c r="B31" i="9"/>
  <c r="B31" i="71" s="1"/>
  <c r="C31" i="9"/>
  <c r="C31" i="71"/>
  <c r="B45" i="9"/>
  <c r="B45" i="71" s="1"/>
  <c r="C45" i="9"/>
  <c r="C45" i="71"/>
  <c r="B9" i="71"/>
  <c r="C9" i="71"/>
  <c r="B11" i="71"/>
  <c r="C11" i="71"/>
  <c r="B12" i="71"/>
  <c r="C12" i="71"/>
  <c r="B13" i="71"/>
  <c r="C13" i="71"/>
  <c r="B17" i="71"/>
  <c r="C17" i="71"/>
  <c r="B18" i="71"/>
  <c r="C18" i="71"/>
  <c r="B19" i="71"/>
  <c r="C19" i="71"/>
  <c r="B24" i="71"/>
  <c r="C24" i="71"/>
  <c r="B25" i="71"/>
  <c r="C25" i="71"/>
  <c r="B26" i="71"/>
  <c r="C26" i="71"/>
  <c r="B27" i="71"/>
  <c r="C27" i="71"/>
  <c r="B28" i="71"/>
  <c r="C28" i="71"/>
  <c r="B29" i="71"/>
  <c r="C29" i="71"/>
  <c r="B30" i="71"/>
  <c r="C30" i="71"/>
  <c r="B32" i="71"/>
  <c r="C32" i="71"/>
  <c r="B33" i="71"/>
  <c r="C33" i="71"/>
  <c r="B34" i="71"/>
  <c r="C34" i="71"/>
  <c r="B35" i="71"/>
  <c r="C35" i="71"/>
  <c r="B36" i="71"/>
  <c r="C36" i="71"/>
  <c r="B37" i="71"/>
  <c r="C37" i="71"/>
  <c r="B38" i="71"/>
  <c r="C38" i="71"/>
  <c r="B39" i="71"/>
  <c r="C39" i="71"/>
  <c r="B40" i="71"/>
  <c r="C40" i="71"/>
  <c r="B44" i="71"/>
  <c r="C44" i="71"/>
  <c r="B46" i="71"/>
  <c r="C46" i="71"/>
  <c r="B47" i="71"/>
  <c r="C47" i="71"/>
  <c r="B48" i="71"/>
  <c r="C48" i="71"/>
  <c r="B49" i="71"/>
  <c r="C49" i="71"/>
  <c r="B50" i="71"/>
  <c r="C50" i="71"/>
  <c r="B51" i="71"/>
  <c r="C51" i="71"/>
  <c r="B52" i="71"/>
  <c r="C52" i="71"/>
  <c r="B56" i="71"/>
  <c r="C56" i="71"/>
  <c r="B57" i="71"/>
  <c r="C57" i="71"/>
  <c r="B58" i="71"/>
  <c r="C58" i="71"/>
  <c r="B59" i="71"/>
  <c r="C59" i="71"/>
  <c r="B63" i="71"/>
  <c r="C63" i="71"/>
  <c r="B64" i="71"/>
  <c r="C64" i="71"/>
  <c r="B65" i="71"/>
  <c r="C65" i="71"/>
  <c r="B66" i="71"/>
  <c r="C66" i="71"/>
  <c r="E250" i="10"/>
  <c r="E250" i="37"/>
  <c r="E251" i="10"/>
  <c r="E251" i="37" s="1"/>
  <c r="E252" i="10"/>
  <c r="E252" i="37"/>
  <c r="E253" i="10"/>
  <c r="E253" i="37" s="1"/>
  <c r="E254" i="10"/>
  <c r="E254" i="37" s="1"/>
  <c r="E255" i="10"/>
  <c r="E255" i="37"/>
  <c r="E256" i="10"/>
  <c r="E256" i="37" s="1"/>
  <c r="E257" i="10"/>
  <c r="E257" i="37" s="1"/>
  <c r="E258" i="10"/>
  <c r="E258" i="37"/>
  <c r="E259" i="10"/>
  <c r="E259" i="37" s="1"/>
  <c r="E260" i="10"/>
  <c r="E260" i="37"/>
  <c r="E261" i="10"/>
  <c r="E261" i="37" s="1"/>
  <c r="C262" i="10"/>
  <c r="C262" i="37"/>
  <c r="D262" i="10"/>
  <c r="D262" i="37" s="1"/>
  <c r="E267" i="10"/>
  <c r="E267" i="37" s="1"/>
  <c r="E268" i="10"/>
  <c r="E268" i="37" s="1"/>
  <c r="E269" i="10"/>
  <c r="E269" i="37" s="1"/>
  <c r="E270" i="10"/>
  <c r="E270" i="37" s="1"/>
  <c r="E271" i="10"/>
  <c r="E271" i="37" s="1"/>
  <c r="E272" i="10"/>
  <c r="E272" i="37" s="1"/>
  <c r="B273" i="10"/>
  <c r="B273" i="37" s="1"/>
  <c r="C273" i="10"/>
  <c r="C273" i="37" s="1"/>
  <c r="C276" i="10"/>
  <c r="C276" i="37" s="1"/>
  <c r="D276" i="10"/>
  <c r="D276" i="37" s="1"/>
  <c r="E277" i="10"/>
  <c r="E278" i="10"/>
  <c r="E279" i="10"/>
  <c r="E279" i="37" s="1"/>
  <c r="E282" i="10"/>
  <c r="E283" i="10"/>
  <c r="E283" i="37" s="1"/>
  <c r="B284" i="10"/>
  <c r="B284" i="37" s="1"/>
  <c r="C284" i="10"/>
  <c r="C284" i="37" s="1"/>
  <c r="D284" i="10"/>
  <c r="D284" i="37" s="1"/>
  <c r="B285" i="10"/>
  <c r="B285" i="37" s="1"/>
  <c r="C285" i="10"/>
  <c r="C285" i="37" s="1"/>
  <c r="D285" i="10"/>
  <c r="D285" i="37" s="1"/>
  <c r="E286" i="10"/>
  <c r="E286" i="37" s="1"/>
  <c r="E287" i="10"/>
  <c r="E287" i="37" s="1"/>
  <c r="E288" i="10"/>
  <c r="E288" i="37" s="1"/>
  <c r="H296" i="10"/>
  <c r="H296" i="37" s="1"/>
  <c r="H297" i="10"/>
  <c r="H297" i="37" s="1"/>
  <c r="H298" i="10"/>
  <c r="H298" i="37"/>
  <c r="H299" i="10"/>
  <c r="H299" i="37" s="1"/>
  <c r="H300" i="10"/>
  <c r="H300" i="37" s="1"/>
  <c r="H302" i="10"/>
  <c r="H302" i="37" s="1"/>
  <c r="H303" i="10"/>
  <c r="H303" i="37" s="1"/>
  <c r="H307" i="10"/>
  <c r="H307" i="37" s="1"/>
  <c r="H308" i="10"/>
  <c r="H308" i="37" s="1"/>
  <c r="H309" i="10"/>
  <c r="H309" i="37" s="1"/>
  <c r="H310" i="10"/>
  <c r="H310" i="37" s="1"/>
  <c r="H311" i="10"/>
  <c r="H311" i="37" s="1"/>
  <c r="H312" i="10"/>
  <c r="H312" i="37" s="1"/>
  <c r="H313" i="10"/>
  <c r="H313" i="37" s="1"/>
  <c r="I465" i="10"/>
  <c r="I465" i="37" s="1"/>
  <c r="I466" i="10"/>
  <c r="I466" i="37" s="1"/>
  <c r="I467" i="10"/>
  <c r="I467" i="37" s="1"/>
  <c r="I468" i="10"/>
  <c r="I468" i="37" s="1"/>
  <c r="I469" i="10"/>
  <c r="I469" i="37" s="1"/>
  <c r="I471" i="10"/>
  <c r="I471" i="37" s="1"/>
  <c r="I472" i="10"/>
  <c r="I472" i="37" s="1"/>
  <c r="I476" i="10"/>
  <c r="I476" i="37" s="1"/>
  <c r="I477" i="10"/>
  <c r="I477" i="37" s="1"/>
  <c r="I478" i="10"/>
  <c r="I478" i="37" s="1"/>
  <c r="I479" i="10"/>
  <c r="I479" i="37" s="1"/>
  <c r="I480" i="10"/>
  <c r="I480" i="37" s="1"/>
  <c r="I481" i="10"/>
  <c r="I481" i="37" s="1"/>
  <c r="I494" i="10"/>
  <c r="I494" i="37" s="1"/>
  <c r="B496" i="10"/>
  <c r="B496" i="37"/>
  <c r="C496" i="10"/>
  <c r="C496" i="37" s="1"/>
  <c r="D496" i="10"/>
  <c r="D496" i="37" s="1"/>
  <c r="E496" i="10"/>
  <c r="E496" i="37" s="1"/>
  <c r="F496" i="10"/>
  <c r="F496" i="37" s="1"/>
  <c r="G496" i="10"/>
  <c r="G496" i="37" s="1"/>
  <c r="H496" i="10"/>
  <c r="H496" i="37" s="1"/>
  <c r="C639" i="10"/>
  <c r="C639" i="37"/>
  <c r="D639" i="10"/>
  <c r="D639" i="37" s="1"/>
  <c r="E639" i="10"/>
  <c r="E639" i="37" s="1"/>
  <c r="B250" i="37"/>
  <c r="C250" i="37"/>
  <c r="D250" i="37"/>
  <c r="B251" i="37"/>
  <c r="C251" i="37"/>
  <c r="D251" i="37"/>
  <c r="B252" i="37"/>
  <c r="C252" i="37"/>
  <c r="D252" i="37"/>
  <c r="B253" i="37"/>
  <c r="C253" i="37"/>
  <c r="D253" i="37"/>
  <c r="B254" i="37"/>
  <c r="C254" i="37"/>
  <c r="D254" i="37"/>
  <c r="B255" i="37"/>
  <c r="C255" i="37"/>
  <c r="D255" i="37"/>
  <c r="B256" i="37"/>
  <c r="C256" i="37"/>
  <c r="D256" i="37"/>
  <c r="B257" i="37"/>
  <c r="C257" i="37"/>
  <c r="D257" i="37"/>
  <c r="B258" i="37"/>
  <c r="C258" i="37"/>
  <c r="D258" i="37"/>
  <c r="B259" i="37"/>
  <c r="C259" i="37"/>
  <c r="D259" i="37"/>
  <c r="B260" i="37"/>
  <c r="C260" i="37"/>
  <c r="D260" i="37"/>
  <c r="B261" i="37"/>
  <c r="C261" i="37"/>
  <c r="D261" i="37"/>
  <c r="B265" i="37"/>
  <c r="C265" i="37"/>
  <c r="D265" i="37"/>
  <c r="B266" i="37"/>
  <c r="C266" i="37"/>
  <c r="D266" i="37"/>
  <c r="B267" i="37"/>
  <c r="C267" i="37"/>
  <c r="D267" i="37"/>
  <c r="B268" i="37"/>
  <c r="C268" i="37"/>
  <c r="D268" i="37"/>
  <c r="B269" i="37"/>
  <c r="C269" i="37"/>
  <c r="D269" i="37"/>
  <c r="B270" i="37"/>
  <c r="C270" i="37"/>
  <c r="D270" i="37"/>
  <c r="B271" i="37"/>
  <c r="C271" i="37"/>
  <c r="D271" i="37"/>
  <c r="B272" i="37"/>
  <c r="C272" i="37"/>
  <c r="D272" i="37"/>
  <c r="B277" i="37"/>
  <c r="C277" i="37"/>
  <c r="D277" i="37"/>
  <c r="B278" i="37"/>
  <c r="C278" i="37"/>
  <c r="D278" i="37"/>
  <c r="B279" i="37"/>
  <c r="C279" i="37"/>
  <c r="D279" i="37"/>
  <c r="B282" i="37"/>
  <c r="C282" i="37"/>
  <c r="D282" i="37"/>
  <c r="B283" i="37"/>
  <c r="C283" i="37"/>
  <c r="D283" i="37"/>
  <c r="B286" i="37"/>
  <c r="C286" i="37"/>
  <c r="D286" i="37"/>
  <c r="B287" i="37"/>
  <c r="C287" i="37"/>
  <c r="D287" i="37"/>
  <c r="B288" i="37"/>
  <c r="C288" i="37"/>
  <c r="D288" i="37"/>
  <c r="B296" i="37"/>
  <c r="C296" i="37"/>
  <c r="D296" i="37"/>
  <c r="E296" i="37"/>
  <c r="F296" i="37"/>
  <c r="G296" i="37"/>
  <c r="B297" i="37"/>
  <c r="C297" i="37"/>
  <c r="D297" i="37"/>
  <c r="E297" i="37"/>
  <c r="F297" i="37"/>
  <c r="G297" i="37"/>
  <c r="B298" i="37"/>
  <c r="C298" i="37"/>
  <c r="D298" i="37"/>
  <c r="E298" i="37"/>
  <c r="F298" i="37"/>
  <c r="G298" i="37"/>
  <c r="B299" i="37"/>
  <c r="C299" i="37"/>
  <c r="D299" i="37"/>
  <c r="E299" i="37"/>
  <c r="F299" i="37"/>
  <c r="G299" i="37"/>
  <c r="B300" i="37"/>
  <c r="C300" i="37"/>
  <c r="D300" i="37"/>
  <c r="E300" i="37"/>
  <c r="F300" i="37"/>
  <c r="G300" i="37"/>
  <c r="B301" i="37"/>
  <c r="C301" i="37"/>
  <c r="D301" i="37"/>
  <c r="E301" i="37"/>
  <c r="F301" i="37"/>
  <c r="G301" i="37"/>
  <c r="B302" i="37"/>
  <c r="C302" i="37"/>
  <c r="D302" i="37"/>
  <c r="E302" i="37"/>
  <c r="F302" i="37"/>
  <c r="G302" i="37"/>
  <c r="B303" i="37"/>
  <c r="C303" i="37"/>
  <c r="D303" i="37"/>
  <c r="E303" i="37"/>
  <c r="F303" i="37"/>
  <c r="G303" i="37"/>
  <c r="B307" i="37"/>
  <c r="C307" i="37"/>
  <c r="D307" i="37"/>
  <c r="E307" i="37"/>
  <c r="F307" i="37"/>
  <c r="G307" i="37"/>
  <c r="B308" i="37"/>
  <c r="C308" i="37"/>
  <c r="D308" i="37"/>
  <c r="E308" i="37"/>
  <c r="F308" i="37"/>
  <c r="G308" i="37"/>
  <c r="B309" i="37"/>
  <c r="C309" i="37"/>
  <c r="D309" i="37"/>
  <c r="E309" i="37"/>
  <c r="F309" i="37"/>
  <c r="G309" i="37"/>
  <c r="B310" i="37"/>
  <c r="C310" i="37"/>
  <c r="D310" i="37"/>
  <c r="E310" i="37"/>
  <c r="F310" i="37"/>
  <c r="G310" i="37"/>
  <c r="B311" i="37"/>
  <c r="C311" i="37"/>
  <c r="D311" i="37"/>
  <c r="E311" i="37"/>
  <c r="F311" i="37"/>
  <c r="G311" i="37"/>
  <c r="B312" i="37"/>
  <c r="C312" i="37"/>
  <c r="D312" i="37"/>
  <c r="E312" i="37"/>
  <c r="F312" i="37"/>
  <c r="G312" i="37"/>
  <c r="B313" i="37"/>
  <c r="C313" i="37"/>
  <c r="D313" i="37"/>
  <c r="E313" i="37"/>
  <c r="F313" i="37"/>
  <c r="G313" i="37"/>
  <c r="B357" i="37"/>
  <c r="C357" i="37"/>
  <c r="D357" i="37"/>
  <c r="E357" i="37"/>
  <c r="B358" i="37"/>
  <c r="C358" i="37"/>
  <c r="D358" i="37"/>
  <c r="E358" i="37"/>
  <c r="B359" i="37"/>
  <c r="C359" i="37"/>
  <c r="D359" i="37"/>
  <c r="E359" i="37"/>
  <c r="B360" i="37"/>
  <c r="C360" i="37"/>
  <c r="D360" i="37"/>
  <c r="E360" i="37"/>
  <c r="B361" i="37"/>
  <c r="C361" i="37"/>
  <c r="D361" i="37"/>
  <c r="E361" i="37"/>
  <c r="B362" i="37"/>
  <c r="C362" i="37"/>
  <c r="D362" i="37"/>
  <c r="E362" i="37"/>
  <c r="B363" i="37"/>
  <c r="C363" i="37"/>
  <c r="D363" i="37"/>
  <c r="E363" i="37"/>
  <c r="B365" i="37"/>
  <c r="C365" i="37"/>
  <c r="D365" i="37"/>
  <c r="E365" i="37"/>
  <c r="B366" i="37"/>
  <c r="C366" i="37"/>
  <c r="D366" i="37"/>
  <c r="E366" i="37"/>
  <c r="B367" i="37"/>
  <c r="C367" i="37"/>
  <c r="D367" i="37"/>
  <c r="E367" i="37"/>
  <c r="B368" i="37"/>
  <c r="C368" i="37"/>
  <c r="D368" i="37"/>
  <c r="E368" i="37"/>
  <c r="B369" i="37"/>
  <c r="C369" i="37"/>
  <c r="D369" i="37"/>
  <c r="E369" i="37"/>
  <c r="B370" i="37"/>
  <c r="C370" i="37"/>
  <c r="D370" i="37"/>
  <c r="E370" i="37"/>
  <c r="B377" i="37"/>
  <c r="C377" i="37"/>
  <c r="D377" i="37"/>
  <c r="E377" i="37"/>
  <c r="B378" i="37"/>
  <c r="C378" i="37"/>
  <c r="D378" i="37"/>
  <c r="E378" i="37"/>
  <c r="B379" i="37"/>
  <c r="C379" i="37"/>
  <c r="D379" i="37"/>
  <c r="E379" i="37"/>
  <c r="B380" i="37"/>
  <c r="C380" i="37"/>
  <c r="D380" i="37"/>
  <c r="E380" i="37"/>
  <c r="B381" i="37"/>
  <c r="C381" i="37"/>
  <c r="D381" i="37"/>
  <c r="E381" i="37"/>
  <c r="B382" i="37"/>
  <c r="C382" i="37"/>
  <c r="D382" i="37"/>
  <c r="E382" i="37"/>
  <c r="B383" i="37"/>
  <c r="C383" i="37"/>
  <c r="D383" i="37"/>
  <c r="E383" i="37"/>
  <c r="B385" i="37"/>
  <c r="C385" i="37"/>
  <c r="D385" i="37"/>
  <c r="E385" i="37"/>
  <c r="B386" i="37"/>
  <c r="C386" i="37"/>
  <c r="D386" i="37"/>
  <c r="E386" i="37"/>
  <c r="B387" i="37"/>
  <c r="C387" i="37"/>
  <c r="D387" i="37"/>
  <c r="E387" i="37"/>
  <c r="B388" i="37"/>
  <c r="C388" i="37"/>
  <c r="D388" i="37"/>
  <c r="E388" i="37"/>
  <c r="B389" i="37"/>
  <c r="C389" i="37"/>
  <c r="D389" i="37"/>
  <c r="E389" i="37"/>
  <c r="B390" i="37"/>
  <c r="C390" i="37"/>
  <c r="D390" i="37"/>
  <c r="E390" i="37"/>
  <c r="C465" i="37"/>
  <c r="D465" i="37"/>
  <c r="E465" i="37"/>
  <c r="F465" i="37"/>
  <c r="G465" i="37"/>
  <c r="H465" i="37"/>
  <c r="B466" i="37"/>
  <c r="C466" i="37"/>
  <c r="D466" i="37"/>
  <c r="E466" i="37"/>
  <c r="F466" i="37"/>
  <c r="G466" i="37"/>
  <c r="H466" i="37"/>
  <c r="B467" i="37"/>
  <c r="C467" i="37"/>
  <c r="D467" i="37"/>
  <c r="E467" i="37"/>
  <c r="F467" i="37"/>
  <c r="G467" i="37"/>
  <c r="H467" i="37"/>
  <c r="B468" i="37"/>
  <c r="C468" i="37"/>
  <c r="D468" i="37"/>
  <c r="E468" i="37"/>
  <c r="F468" i="37"/>
  <c r="G468" i="37"/>
  <c r="H468" i="37"/>
  <c r="B469" i="37"/>
  <c r="C469" i="37"/>
  <c r="D469" i="37"/>
  <c r="E469" i="37"/>
  <c r="F469" i="37"/>
  <c r="G469" i="37"/>
  <c r="H469" i="37"/>
  <c r="B470" i="37"/>
  <c r="C470" i="37"/>
  <c r="D470" i="37"/>
  <c r="E470" i="37"/>
  <c r="F470" i="37"/>
  <c r="G470" i="37"/>
  <c r="H470" i="37"/>
  <c r="B471" i="37"/>
  <c r="C471" i="37"/>
  <c r="D471" i="37"/>
  <c r="E471" i="37"/>
  <c r="F471" i="37"/>
  <c r="G471" i="37"/>
  <c r="H471" i="37"/>
  <c r="B472" i="37"/>
  <c r="C472" i="37"/>
  <c r="D472" i="37"/>
  <c r="E472" i="37"/>
  <c r="F472" i="37"/>
  <c r="G472" i="37"/>
  <c r="H472" i="37"/>
  <c r="B476" i="37"/>
  <c r="C476" i="37"/>
  <c r="D476" i="37"/>
  <c r="E476" i="37"/>
  <c r="F476" i="37"/>
  <c r="G476" i="37"/>
  <c r="H476" i="37"/>
  <c r="B477" i="37"/>
  <c r="C477" i="37"/>
  <c r="D477" i="37"/>
  <c r="E477" i="37"/>
  <c r="F477" i="37"/>
  <c r="G477" i="37"/>
  <c r="H477" i="37"/>
  <c r="B478" i="37"/>
  <c r="C478" i="37"/>
  <c r="D478" i="37"/>
  <c r="E478" i="37"/>
  <c r="F478" i="37"/>
  <c r="G478" i="37"/>
  <c r="H478" i="37"/>
  <c r="B479" i="37"/>
  <c r="C479" i="37"/>
  <c r="D479" i="37"/>
  <c r="E479" i="37"/>
  <c r="F479" i="37"/>
  <c r="G479" i="37"/>
  <c r="H479" i="37"/>
  <c r="B480" i="37"/>
  <c r="C480" i="37"/>
  <c r="D480" i="37"/>
  <c r="E480" i="37"/>
  <c r="F480" i="37"/>
  <c r="G480" i="37"/>
  <c r="H480" i="37"/>
  <c r="B481" i="37"/>
  <c r="C481" i="37"/>
  <c r="D481" i="37"/>
  <c r="E481" i="37"/>
  <c r="F481" i="37"/>
  <c r="G481" i="37"/>
  <c r="H481" i="37"/>
  <c r="B482" i="37"/>
  <c r="C482" i="37"/>
  <c r="D482" i="37"/>
  <c r="E482" i="37"/>
  <c r="F482" i="37"/>
  <c r="G482" i="37"/>
  <c r="H482" i="37"/>
  <c r="B493" i="37"/>
  <c r="C493" i="37"/>
  <c r="D493" i="37"/>
  <c r="E493" i="37"/>
  <c r="F493" i="37"/>
  <c r="G493" i="37"/>
  <c r="H493" i="37"/>
  <c r="B494" i="37"/>
  <c r="C494" i="37"/>
  <c r="D494" i="37"/>
  <c r="E494" i="37"/>
  <c r="F494" i="37"/>
  <c r="G494" i="37"/>
  <c r="H494" i="37"/>
  <c r="B634" i="37"/>
  <c r="C634" i="37"/>
  <c r="D634" i="37"/>
  <c r="E634" i="37"/>
  <c r="B635" i="37"/>
  <c r="C635" i="37"/>
  <c r="D635" i="37"/>
  <c r="E635" i="37"/>
  <c r="B636" i="37"/>
  <c r="C636" i="37"/>
  <c r="D636" i="37"/>
  <c r="E636" i="37"/>
  <c r="B637" i="37"/>
  <c r="C637" i="37"/>
  <c r="D637" i="37"/>
  <c r="E637" i="37"/>
  <c r="B638" i="37"/>
  <c r="C638" i="37"/>
  <c r="D638" i="37"/>
  <c r="E638" i="37"/>
  <c r="B640" i="37"/>
  <c r="C640" i="37"/>
  <c r="D640" i="37"/>
  <c r="E640" i="37"/>
  <c r="B641" i="37"/>
  <c r="C641" i="37"/>
  <c r="D641" i="37"/>
  <c r="E641" i="37"/>
  <c r="B642" i="37"/>
  <c r="C642" i="37"/>
  <c r="D642" i="37"/>
  <c r="E642" i="37"/>
  <c r="B643" i="37"/>
  <c r="C643" i="37"/>
  <c r="D643" i="37"/>
  <c r="E643" i="37"/>
  <c r="B644" i="37"/>
  <c r="C644" i="37"/>
  <c r="D644" i="37"/>
  <c r="E644" i="37"/>
  <c r="B22" i="11"/>
  <c r="B22" i="38" s="1"/>
  <c r="C22" i="11"/>
  <c r="C22" i="38" s="1"/>
  <c r="D22" i="11"/>
  <c r="D22" i="38" s="1"/>
  <c r="B33" i="11"/>
  <c r="B33" i="38" s="1"/>
  <c r="C33" i="11"/>
  <c r="C33" i="38" s="1"/>
  <c r="D33" i="11"/>
  <c r="D33" i="38" s="1"/>
  <c r="B56" i="11"/>
  <c r="B56" i="38"/>
  <c r="C56" i="11"/>
  <c r="C56" i="38" s="1"/>
  <c r="D56" i="11"/>
  <c r="D56" i="38"/>
  <c r="B62" i="11"/>
  <c r="B62" i="38" s="1"/>
  <c r="C62" i="11"/>
  <c r="C69" i="11" s="1"/>
  <c r="C69" i="38" s="1"/>
  <c r="B65" i="11"/>
  <c r="C65" i="11"/>
  <c r="C65" i="38" s="1"/>
  <c r="B77" i="11"/>
  <c r="B77" i="38" s="1"/>
  <c r="C77" i="11"/>
  <c r="C82" i="11" s="1"/>
  <c r="C82" i="38" s="1"/>
  <c r="C77" i="38"/>
  <c r="D77" i="11"/>
  <c r="D77" i="38" s="1"/>
  <c r="D117" i="11"/>
  <c r="D117" i="38" s="1"/>
  <c r="D118" i="11"/>
  <c r="D118" i="38" s="1"/>
  <c r="D119" i="11"/>
  <c r="D119" i="38" s="1"/>
  <c r="D120" i="11"/>
  <c r="D120" i="38" s="1"/>
  <c r="D122" i="11"/>
  <c r="D122" i="38" s="1"/>
  <c r="D123" i="11"/>
  <c r="D123" i="38" s="1"/>
  <c r="D124" i="11"/>
  <c r="D124" i="38" s="1"/>
  <c r="D125" i="11"/>
  <c r="D125" i="38" s="1"/>
  <c r="D127" i="11"/>
  <c r="D127" i="38" s="1"/>
  <c r="D128" i="11"/>
  <c r="D128" i="38" s="1"/>
  <c r="D129" i="11"/>
  <c r="D129" i="38" s="1"/>
  <c r="D130" i="11"/>
  <c r="D130" i="38" s="1"/>
  <c r="D132" i="11"/>
  <c r="D132" i="38" s="1"/>
  <c r="D133" i="11"/>
  <c r="D133" i="38" s="1"/>
  <c r="D135" i="11"/>
  <c r="D135" i="38" s="1"/>
  <c r="D136" i="11"/>
  <c r="D136" i="38" s="1"/>
  <c r="D138" i="11"/>
  <c r="D138" i="38" s="1"/>
  <c r="D139" i="11"/>
  <c r="D139" i="38" s="1"/>
  <c r="D140" i="11"/>
  <c r="D140" i="38" s="1"/>
  <c r="D141" i="11"/>
  <c r="D141" i="38" s="1"/>
  <c r="D143" i="11"/>
  <c r="D143" i="38"/>
  <c r="D144" i="11"/>
  <c r="D144" i="38" s="1"/>
  <c r="D145" i="11"/>
  <c r="D145" i="38" s="1"/>
  <c r="D146" i="11"/>
  <c r="D146" i="38" s="1"/>
  <c r="D148" i="11"/>
  <c r="D148" i="38" s="1"/>
  <c r="D149" i="11"/>
  <c r="D149" i="38" s="1"/>
  <c r="D150" i="11"/>
  <c r="D150" i="38" s="1"/>
  <c r="D151" i="11"/>
  <c r="D151" i="38" s="1"/>
  <c r="D153" i="11"/>
  <c r="D153" i="38" s="1"/>
  <c r="D154" i="11"/>
  <c r="D154" i="38" s="1"/>
  <c r="D156" i="11"/>
  <c r="D156" i="38" s="1"/>
  <c r="D157" i="11"/>
  <c r="D157" i="38" s="1"/>
  <c r="D158" i="11"/>
  <c r="D158" i="38" s="1"/>
  <c r="D159" i="11"/>
  <c r="D159" i="38" s="1"/>
  <c r="D166" i="11"/>
  <c r="D167" i="11"/>
  <c r="D168" i="11"/>
  <c r="D169" i="11"/>
  <c r="B170" i="11"/>
  <c r="B170" i="38" s="1"/>
  <c r="D171" i="11"/>
  <c r="D172" i="11"/>
  <c r="D173" i="11"/>
  <c r="D174" i="11"/>
  <c r="B175" i="11"/>
  <c r="B175" i="38" s="1"/>
  <c r="D176" i="11"/>
  <c r="D177" i="11"/>
  <c r="D178" i="11"/>
  <c r="D179" i="11"/>
  <c r="B180" i="11"/>
  <c r="B180" i="38" s="1"/>
  <c r="D181" i="11"/>
  <c r="D182" i="11"/>
  <c r="B183" i="11"/>
  <c r="D184" i="11"/>
  <c r="D185" i="11"/>
  <c r="D186" i="11"/>
  <c r="D187" i="11"/>
  <c r="B209" i="11"/>
  <c r="B209" i="38" s="1"/>
  <c r="C209" i="11"/>
  <c r="C209" i="38" s="1"/>
  <c r="B217" i="11"/>
  <c r="B217" i="38" s="1"/>
  <c r="C217" i="11"/>
  <c r="C217" i="38" s="1"/>
  <c r="B258" i="11"/>
  <c r="B258" i="38"/>
  <c r="C258" i="11"/>
  <c r="C258" i="38" s="1"/>
  <c r="D258" i="11"/>
  <c r="D258" i="38"/>
  <c r="B262" i="11"/>
  <c r="B262" i="38" s="1"/>
  <c r="C262" i="11"/>
  <c r="C262" i="38"/>
  <c r="D262" i="11"/>
  <c r="D262" i="38" s="1"/>
  <c r="B313" i="11"/>
  <c r="B317" i="11" s="1"/>
  <c r="B317" i="38" s="1"/>
  <c r="C313" i="11"/>
  <c r="C317" i="11"/>
  <c r="C317" i="38" s="1"/>
  <c r="B327" i="11"/>
  <c r="B327" i="38" s="1"/>
  <c r="C327" i="11"/>
  <c r="C327" i="38"/>
  <c r="B19" i="38"/>
  <c r="C19" i="38"/>
  <c r="D19" i="38"/>
  <c r="E19" i="38"/>
  <c r="B20" i="38"/>
  <c r="C20" i="38"/>
  <c r="D20" i="38"/>
  <c r="E20" i="38"/>
  <c r="B21" i="38"/>
  <c r="C21" i="38"/>
  <c r="D21" i="38"/>
  <c r="E21" i="38"/>
  <c r="B28" i="38"/>
  <c r="C28" i="38"/>
  <c r="D28" i="38"/>
  <c r="E28" i="38"/>
  <c r="B29" i="38"/>
  <c r="C29" i="38"/>
  <c r="D29" i="38"/>
  <c r="E29" i="38"/>
  <c r="B30" i="38"/>
  <c r="C30" i="38"/>
  <c r="D30" i="38"/>
  <c r="E30" i="38"/>
  <c r="B31" i="38"/>
  <c r="C31" i="38"/>
  <c r="D31" i="38"/>
  <c r="E31" i="38"/>
  <c r="B32" i="38"/>
  <c r="C32" i="38"/>
  <c r="D32" i="38"/>
  <c r="E32" i="38"/>
  <c r="B51" i="38"/>
  <c r="C51" i="38"/>
  <c r="D51" i="38"/>
  <c r="E51" i="38"/>
  <c r="B52" i="38"/>
  <c r="C52" i="38"/>
  <c r="D52" i="38"/>
  <c r="E52" i="38"/>
  <c r="B53" i="38"/>
  <c r="C53" i="38"/>
  <c r="D53" i="38"/>
  <c r="E53" i="38"/>
  <c r="B54" i="38"/>
  <c r="C54" i="38"/>
  <c r="D54" i="38"/>
  <c r="E54" i="38"/>
  <c r="B55" i="38"/>
  <c r="C55" i="38"/>
  <c r="D55" i="38"/>
  <c r="E55" i="38"/>
  <c r="B63" i="38"/>
  <c r="C63" i="38"/>
  <c r="B64" i="38"/>
  <c r="C64" i="38"/>
  <c r="B66" i="38"/>
  <c r="C66" i="38"/>
  <c r="B67" i="38"/>
  <c r="C67" i="38"/>
  <c r="B68" i="38"/>
  <c r="C68" i="38"/>
  <c r="B78" i="38"/>
  <c r="C78" i="38"/>
  <c r="D78" i="38"/>
  <c r="E78" i="38"/>
  <c r="B79" i="38"/>
  <c r="C79" i="38"/>
  <c r="D79" i="38"/>
  <c r="E79" i="38"/>
  <c r="B80" i="38"/>
  <c r="C80" i="38"/>
  <c r="D80" i="38"/>
  <c r="E80" i="38"/>
  <c r="B81" i="38"/>
  <c r="C81" i="38"/>
  <c r="D81" i="38"/>
  <c r="E81" i="38"/>
  <c r="B90" i="38"/>
  <c r="B91" i="38"/>
  <c r="B92" i="38"/>
  <c r="B93" i="38"/>
  <c r="B94" i="38"/>
  <c r="B95" i="38"/>
  <c r="B96" i="38"/>
  <c r="B97" i="38"/>
  <c r="B98" i="38"/>
  <c r="D110" i="38"/>
  <c r="B117" i="38"/>
  <c r="C117" i="38"/>
  <c r="B118" i="38"/>
  <c r="C118" i="38"/>
  <c r="B119" i="38"/>
  <c r="C119" i="38"/>
  <c r="B120" i="38"/>
  <c r="C120" i="38"/>
  <c r="B122" i="38"/>
  <c r="C122" i="38"/>
  <c r="B123" i="38"/>
  <c r="C123" i="38"/>
  <c r="B124" i="38"/>
  <c r="C124" i="38"/>
  <c r="B125" i="38"/>
  <c r="C125" i="38"/>
  <c r="B127" i="38"/>
  <c r="C127" i="38"/>
  <c r="B128" i="38"/>
  <c r="C128" i="38"/>
  <c r="B129" i="38"/>
  <c r="C129" i="38"/>
  <c r="B130" i="38"/>
  <c r="C130" i="38"/>
  <c r="B132" i="38"/>
  <c r="C132" i="38"/>
  <c r="B133" i="38"/>
  <c r="C133" i="38"/>
  <c r="B135" i="38"/>
  <c r="C135" i="38"/>
  <c r="B136" i="38"/>
  <c r="C136" i="38"/>
  <c r="B138" i="38"/>
  <c r="C138" i="38"/>
  <c r="B139" i="38"/>
  <c r="C139" i="38"/>
  <c r="B140" i="38"/>
  <c r="C140" i="38"/>
  <c r="B141" i="38"/>
  <c r="C141" i="38"/>
  <c r="B143" i="38"/>
  <c r="C143" i="38"/>
  <c r="B144" i="38"/>
  <c r="C144" i="38"/>
  <c r="B145" i="38"/>
  <c r="C145" i="38"/>
  <c r="B146" i="38"/>
  <c r="C146" i="38"/>
  <c r="B148" i="38"/>
  <c r="C148" i="38"/>
  <c r="B149" i="38"/>
  <c r="C149" i="38"/>
  <c r="B150" i="38"/>
  <c r="C150" i="38"/>
  <c r="B151" i="38"/>
  <c r="C151" i="38"/>
  <c r="B153" i="38"/>
  <c r="C153" i="38"/>
  <c r="B154" i="38"/>
  <c r="C154" i="38"/>
  <c r="B156" i="38"/>
  <c r="C156" i="38"/>
  <c r="B157" i="38"/>
  <c r="C157" i="38"/>
  <c r="B158" i="38"/>
  <c r="C158" i="38"/>
  <c r="B159" i="38"/>
  <c r="C159" i="38"/>
  <c r="B166" i="38"/>
  <c r="C166" i="38"/>
  <c r="B167" i="38"/>
  <c r="D167" i="38" s="1"/>
  <c r="C167" i="38"/>
  <c r="B168" i="38"/>
  <c r="C168" i="38"/>
  <c r="D168" i="38"/>
  <c r="B169" i="38"/>
  <c r="C169" i="38"/>
  <c r="D169" i="38" s="1"/>
  <c r="B171" i="38"/>
  <c r="C171" i="38"/>
  <c r="D171" i="38" s="1"/>
  <c r="B172" i="38"/>
  <c r="C172" i="38"/>
  <c r="D172" i="38"/>
  <c r="B173" i="38"/>
  <c r="C173" i="38"/>
  <c r="B174" i="38"/>
  <c r="C174" i="38"/>
  <c r="B176" i="38"/>
  <c r="D176" i="38" s="1"/>
  <c r="C176" i="38"/>
  <c r="B177" i="38"/>
  <c r="C177" i="38"/>
  <c r="D177" i="38" s="1"/>
  <c r="B178" i="38"/>
  <c r="C178" i="38"/>
  <c r="B179" i="38"/>
  <c r="C179" i="38"/>
  <c r="B181" i="38"/>
  <c r="C181" i="38"/>
  <c r="B182" i="38"/>
  <c r="C182" i="38"/>
  <c r="B184" i="38"/>
  <c r="D184" i="38" s="1"/>
  <c r="C184" i="38"/>
  <c r="B185" i="38"/>
  <c r="C185" i="38"/>
  <c r="B186" i="38"/>
  <c r="C186" i="38"/>
  <c r="B187" i="38"/>
  <c r="C187" i="38"/>
  <c r="D187" i="38" s="1"/>
  <c r="B193" i="38"/>
  <c r="C193" i="38"/>
  <c r="B194" i="38"/>
  <c r="C194" i="38"/>
  <c r="B200" i="38"/>
  <c r="C200" i="38"/>
  <c r="B201" i="38"/>
  <c r="C201" i="38"/>
  <c r="B214" i="38"/>
  <c r="C214" i="38"/>
  <c r="B215" i="38"/>
  <c r="C215" i="38"/>
  <c r="B216" i="38"/>
  <c r="C216" i="38"/>
  <c r="B226" i="38"/>
  <c r="C226" i="38"/>
  <c r="D226" i="38"/>
  <c r="B227" i="38"/>
  <c r="C227" i="38"/>
  <c r="D227" i="38"/>
  <c r="B229" i="38"/>
  <c r="C229" i="38"/>
  <c r="D229" i="38"/>
  <c r="B230" i="38"/>
  <c r="C230" i="38"/>
  <c r="D230" i="38"/>
  <c r="B236" i="38"/>
  <c r="C236" i="38"/>
  <c r="D236" i="38"/>
  <c r="B237" i="38"/>
  <c r="C237" i="38"/>
  <c r="D237" i="38"/>
  <c r="B238" i="38"/>
  <c r="C238" i="38"/>
  <c r="D238" i="38"/>
  <c r="B239" i="38"/>
  <c r="C239" i="38"/>
  <c r="D239" i="38"/>
  <c r="B240" i="38"/>
  <c r="C240" i="38"/>
  <c r="D240" i="38"/>
  <c r="B248" i="38"/>
  <c r="C248" i="38"/>
  <c r="D248" i="38"/>
  <c r="B256" i="38"/>
  <c r="C256" i="38"/>
  <c r="D256" i="38"/>
  <c r="B257" i="38"/>
  <c r="C257" i="38"/>
  <c r="D257" i="38"/>
  <c r="B260" i="38"/>
  <c r="C260" i="38"/>
  <c r="D260" i="38"/>
  <c r="B261" i="38"/>
  <c r="C261" i="38"/>
  <c r="D261" i="38"/>
  <c r="B314" i="38"/>
  <c r="C314" i="38"/>
  <c r="B315" i="38"/>
  <c r="C315" i="38"/>
  <c r="B316" i="38"/>
  <c r="C316" i="38"/>
  <c r="B322" i="38"/>
  <c r="C322" i="38"/>
  <c r="B323" i="38"/>
  <c r="C323" i="38"/>
  <c r="B324" i="38"/>
  <c r="C324" i="38"/>
  <c r="B325" i="38"/>
  <c r="C325" i="38"/>
  <c r="B326" i="38"/>
  <c r="C326" i="38"/>
  <c r="A6" i="39"/>
  <c r="B6" i="39"/>
  <c r="C6" i="39"/>
  <c r="D6" i="39"/>
  <c r="A7" i="39"/>
  <c r="B7" i="39"/>
  <c r="C7" i="39"/>
  <c r="D7" i="39"/>
  <c r="A8" i="39"/>
  <c r="B8" i="39"/>
  <c r="C8" i="39"/>
  <c r="D8" i="39"/>
  <c r="A11" i="39"/>
  <c r="B11" i="39"/>
  <c r="C11" i="39"/>
  <c r="D11" i="39"/>
  <c r="E11" i="39"/>
  <c r="F11" i="39"/>
  <c r="G11" i="39"/>
  <c r="H11" i="39"/>
  <c r="A12" i="39"/>
  <c r="B12" i="39"/>
  <c r="C12" i="39"/>
  <c r="D12" i="39"/>
  <c r="E12" i="39"/>
  <c r="F12" i="39"/>
  <c r="G12" i="39"/>
  <c r="H12" i="39"/>
  <c r="A13" i="39"/>
  <c r="B13" i="39"/>
  <c r="C13" i="39"/>
  <c r="D13" i="39"/>
  <c r="E13" i="39"/>
  <c r="F13" i="39"/>
  <c r="G13" i="39"/>
  <c r="H13" i="39"/>
  <c r="C8" i="19"/>
  <c r="C21" i="19" s="1"/>
  <c r="C21" i="49" s="1"/>
  <c r="D8" i="19"/>
  <c r="D8" i="49" s="1"/>
  <c r="E8" i="19"/>
  <c r="F8" i="19"/>
  <c r="F8" i="49" s="1"/>
  <c r="G8" i="19"/>
  <c r="G8" i="49" s="1"/>
  <c r="B15" i="19"/>
  <c r="B21" i="19" s="1"/>
  <c r="B21" i="49" s="1"/>
  <c r="C15" i="19"/>
  <c r="C15" i="49" s="1"/>
  <c r="D15" i="19"/>
  <c r="D15" i="49" s="1"/>
  <c r="E15" i="19"/>
  <c r="E15" i="49" s="1"/>
  <c r="F15" i="19"/>
  <c r="F15" i="49" s="1"/>
  <c r="G15" i="19"/>
  <c r="B25" i="19"/>
  <c r="C25" i="19"/>
  <c r="D25" i="19"/>
  <c r="E25" i="19"/>
  <c r="E25" i="49" s="1"/>
  <c r="B32" i="19"/>
  <c r="C32" i="19"/>
  <c r="C38" i="19" s="1"/>
  <c r="C38" i="49" s="1"/>
  <c r="D32" i="19"/>
  <c r="E32" i="19"/>
  <c r="E32" i="49" s="1"/>
  <c r="F32" i="19"/>
  <c r="G32" i="19"/>
  <c r="B7" i="49"/>
  <c r="C7" i="49"/>
  <c r="D7" i="49"/>
  <c r="E7" i="49"/>
  <c r="F7" i="49"/>
  <c r="G7" i="49"/>
  <c r="B8" i="49"/>
  <c r="B9" i="49"/>
  <c r="C9" i="49"/>
  <c r="D9" i="49"/>
  <c r="E9" i="49"/>
  <c r="F9" i="49"/>
  <c r="G9" i="49"/>
  <c r="B10" i="49"/>
  <c r="C10" i="49"/>
  <c r="D10" i="49"/>
  <c r="E10" i="49"/>
  <c r="F10" i="49"/>
  <c r="G10" i="49"/>
  <c r="B11" i="49"/>
  <c r="C11" i="49"/>
  <c r="D11" i="49"/>
  <c r="E11" i="49"/>
  <c r="F11" i="49"/>
  <c r="G11" i="49"/>
  <c r="B12" i="49"/>
  <c r="C12" i="49"/>
  <c r="D12" i="49"/>
  <c r="E12" i="49"/>
  <c r="F12" i="49"/>
  <c r="G12" i="49"/>
  <c r="B13" i="49"/>
  <c r="C13" i="49"/>
  <c r="D13" i="49"/>
  <c r="E13" i="49"/>
  <c r="F13" i="49"/>
  <c r="G13" i="49"/>
  <c r="B14" i="49"/>
  <c r="C14" i="49"/>
  <c r="D14" i="49"/>
  <c r="E14" i="49"/>
  <c r="F14" i="49"/>
  <c r="G14" i="49"/>
  <c r="B16" i="49"/>
  <c r="C16" i="49"/>
  <c r="D16" i="49"/>
  <c r="E16" i="49"/>
  <c r="F16" i="49"/>
  <c r="G16" i="49"/>
  <c r="B17" i="49"/>
  <c r="C17" i="49"/>
  <c r="D17" i="49"/>
  <c r="E17" i="49"/>
  <c r="F17" i="49"/>
  <c r="G17" i="49"/>
  <c r="B18" i="49"/>
  <c r="C18" i="49"/>
  <c r="D18" i="49"/>
  <c r="E18" i="49"/>
  <c r="F18" i="49"/>
  <c r="G18" i="49"/>
  <c r="B19" i="49"/>
  <c r="C19" i="49"/>
  <c r="D19" i="49"/>
  <c r="E19" i="49"/>
  <c r="F19" i="49"/>
  <c r="G19" i="49"/>
  <c r="B20" i="49"/>
  <c r="C20" i="49"/>
  <c r="D20" i="49"/>
  <c r="E20" i="49"/>
  <c r="F20" i="49"/>
  <c r="G20" i="49"/>
  <c r="B24" i="49"/>
  <c r="C24" i="49"/>
  <c r="D24" i="49"/>
  <c r="E24" i="49"/>
  <c r="F24" i="49"/>
  <c r="G24" i="49"/>
  <c r="B26" i="49"/>
  <c r="C26" i="49"/>
  <c r="D26" i="49"/>
  <c r="E26" i="49"/>
  <c r="F26" i="49"/>
  <c r="G26" i="49"/>
  <c r="B27" i="49"/>
  <c r="C27" i="49"/>
  <c r="D27" i="49"/>
  <c r="E27" i="49"/>
  <c r="F27" i="49"/>
  <c r="G27" i="49"/>
  <c r="B28" i="49"/>
  <c r="C28" i="49"/>
  <c r="D28" i="49"/>
  <c r="E28" i="49"/>
  <c r="F28" i="49"/>
  <c r="G28" i="49"/>
  <c r="B29" i="49"/>
  <c r="C29" i="49"/>
  <c r="D29" i="49"/>
  <c r="E29" i="49"/>
  <c r="F29" i="49"/>
  <c r="G29" i="49"/>
  <c r="B30" i="49"/>
  <c r="C30" i="49"/>
  <c r="D30" i="49"/>
  <c r="E30" i="49"/>
  <c r="F30" i="49"/>
  <c r="G30" i="49"/>
  <c r="B31" i="49"/>
  <c r="C31" i="49"/>
  <c r="D31" i="49"/>
  <c r="E31" i="49"/>
  <c r="F31" i="49"/>
  <c r="G31" i="49"/>
  <c r="B33" i="49"/>
  <c r="C33" i="49"/>
  <c r="D33" i="49"/>
  <c r="E33" i="49"/>
  <c r="F33" i="49"/>
  <c r="G33" i="49"/>
  <c r="B34" i="49"/>
  <c r="C34" i="49"/>
  <c r="D34" i="49"/>
  <c r="E34" i="49"/>
  <c r="F34" i="49"/>
  <c r="G34" i="49"/>
  <c r="B35" i="49"/>
  <c r="C35" i="49"/>
  <c r="D35" i="49"/>
  <c r="E35" i="49"/>
  <c r="F35" i="49"/>
  <c r="G35" i="49"/>
  <c r="B36" i="49"/>
  <c r="C36" i="49"/>
  <c r="D36" i="49"/>
  <c r="E36" i="49"/>
  <c r="F36" i="49"/>
  <c r="G36" i="49"/>
  <c r="B37" i="49"/>
  <c r="C37" i="49"/>
  <c r="D37" i="49"/>
  <c r="E37" i="49"/>
  <c r="F37" i="49"/>
  <c r="G37" i="49"/>
  <c r="B83" i="49"/>
  <c r="C83" i="49"/>
  <c r="D83" i="49"/>
  <c r="E83" i="49"/>
  <c r="B84" i="49"/>
  <c r="C84" i="49"/>
  <c r="D84" i="49"/>
  <c r="E84" i="49"/>
  <c r="E85" i="49"/>
  <c r="B66" i="57"/>
  <c r="C66" i="57"/>
  <c r="D66" i="57"/>
  <c r="E66" i="57"/>
  <c r="F66" i="57"/>
  <c r="G66" i="57"/>
  <c r="B67" i="57"/>
  <c r="C67" i="57"/>
  <c r="D67" i="57"/>
  <c r="E67" i="57"/>
  <c r="F67" i="57"/>
  <c r="G67" i="57"/>
  <c r="B68" i="57"/>
  <c r="C68" i="57"/>
  <c r="D68" i="57"/>
  <c r="E68" i="57"/>
  <c r="F68" i="57"/>
  <c r="G68" i="57"/>
  <c r="B69" i="57"/>
  <c r="C69" i="57"/>
  <c r="D69" i="57"/>
  <c r="E69" i="57"/>
  <c r="F69" i="57"/>
  <c r="G69" i="57"/>
  <c r="B70" i="57"/>
  <c r="C70" i="57"/>
  <c r="D70" i="57"/>
  <c r="E70" i="57"/>
  <c r="F70" i="57"/>
  <c r="G70" i="57"/>
  <c r="B71" i="57"/>
  <c r="C71" i="57"/>
  <c r="D71" i="57"/>
  <c r="E71" i="57"/>
  <c r="F71" i="57"/>
  <c r="G71" i="57"/>
  <c r="B72" i="57"/>
  <c r="F72" i="57"/>
  <c r="B74" i="57"/>
  <c r="C74" i="57"/>
  <c r="D74" i="57"/>
  <c r="E74" i="57"/>
  <c r="F74" i="57"/>
  <c r="G74" i="57"/>
  <c r="B75" i="57"/>
  <c r="C75" i="57"/>
  <c r="D75" i="57"/>
  <c r="E75" i="57"/>
  <c r="F75" i="57"/>
  <c r="G75" i="57"/>
  <c r="B76" i="57"/>
  <c r="C76" i="57"/>
  <c r="D76" i="57"/>
  <c r="E76" i="57"/>
  <c r="F76" i="57"/>
  <c r="G76" i="57"/>
  <c r="B77" i="57"/>
  <c r="C77" i="57"/>
  <c r="D77" i="57"/>
  <c r="E77" i="57"/>
  <c r="F77" i="57"/>
  <c r="G77" i="57"/>
  <c r="B124" i="57"/>
  <c r="C124" i="57"/>
  <c r="B125" i="57"/>
  <c r="C125" i="57"/>
  <c r="B126" i="57"/>
  <c r="C126" i="57"/>
  <c r="B127" i="57"/>
  <c r="C127" i="57"/>
  <c r="B129" i="57"/>
  <c r="C129" i="57"/>
  <c r="B130" i="57"/>
  <c r="C130" i="57"/>
  <c r="B132" i="57"/>
  <c r="C132" i="57"/>
  <c r="B133" i="57"/>
  <c r="C133" i="57"/>
  <c r="B134" i="57"/>
  <c r="C134" i="57"/>
  <c r="B135" i="57"/>
  <c r="C135" i="57"/>
  <c r="B10" i="59"/>
  <c r="C10" i="59"/>
  <c r="B11" i="59"/>
  <c r="C11" i="59"/>
  <c r="B12" i="59"/>
  <c r="C12" i="59"/>
  <c r="B20" i="59"/>
  <c r="D20" i="59"/>
  <c r="F20" i="59"/>
  <c r="H20" i="59"/>
  <c r="B21" i="59"/>
  <c r="D21" i="59"/>
  <c r="F21" i="59"/>
  <c r="H21" i="59"/>
  <c r="B22" i="59"/>
  <c r="D22" i="59"/>
  <c r="F22" i="59"/>
  <c r="H22" i="59"/>
  <c r="B23" i="59"/>
  <c r="D23" i="59"/>
  <c r="B24" i="59"/>
  <c r="D24" i="59"/>
  <c r="F24" i="59"/>
  <c r="H24" i="59"/>
  <c r="B25" i="59"/>
  <c r="D25" i="59"/>
  <c r="F25" i="59"/>
  <c r="H25" i="59"/>
  <c r="B26" i="59"/>
  <c r="D26" i="59"/>
  <c r="F26" i="59"/>
  <c r="H26" i="59"/>
  <c r="B27" i="59"/>
  <c r="D27" i="59"/>
  <c r="F27" i="59"/>
  <c r="H27" i="59"/>
  <c r="F28" i="59"/>
  <c r="B29" i="59"/>
  <c r="D29" i="59"/>
  <c r="F29" i="59"/>
  <c r="H29" i="59"/>
  <c r="B30" i="59"/>
  <c r="D30" i="59"/>
  <c r="F30" i="59"/>
  <c r="H30" i="59"/>
  <c r="B31" i="59"/>
  <c r="D31" i="59"/>
  <c r="F31" i="59"/>
  <c r="H31" i="59"/>
  <c r="B32" i="59"/>
  <c r="D32" i="59"/>
  <c r="F32" i="59"/>
  <c r="H32" i="59"/>
  <c r="B33" i="59"/>
  <c r="D33" i="59"/>
  <c r="F33" i="59"/>
  <c r="H33" i="59"/>
  <c r="B34" i="59"/>
  <c r="D34" i="59"/>
  <c r="F34" i="59"/>
  <c r="H34" i="59"/>
  <c r="B35" i="59"/>
  <c r="D35" i="59"/>
  <c r="F35" i="59"/>
  <c r="H35" i="59"/>
  <c r="B36" i="59"/>
  <c r="D36" i="59"/>
  <c r="F36" i="59"/>
  <c r="H36" i="59"/>
  <c r="B37" i="59"/>
  <c r="D37" i="59"/>
  <c r="F37" i="59"/>
  <c r="H37" i="59"/>
  <c r="B45" i="59"/>
  <c r="B46" i="59"/>
  <c r="B47" i="59"/>
  <c r="B48" i="59"/>
  <c r="B49" i="59"/>
  <c r="B50" i="59"/>
  <c r="B51" i="59"/>
  <c r="C45" i="59"/>
  <c r="C46" i="59"/>
  <c r="C47" i="59"/>
  <c r="C48" i="59"/>
  <c r="C49" i="59"/>
  <c r="C50" i="59"/>
  <c r="C51" i="59"/>
  <c r="D45" i="59"/>
  <c r="D46" i="59"/>
  <c r="D47" i="59"/>
  <c r="D48" i="59"/>
  <c r="D49" i="59"/>
  <c r="D50" i="59"/>
  <c r="D51" i="59"/>
  <c r="E45" i="59"/>
  <c r="E46" i="59"/>
  <c r="E47" i="59"/>
  <c r="E48" i="59"/>
  <c r="E49" i="59"/>
  <c r="E50" i="59"/>
  <c r="E51" i="59"/>
  <c r="B11" i="63"/>
  <c r="C11" i="63"/>
  <c r="D11" i="63"/>
  <c r="E11" i="63"/>
  <c r="F11" i="63"/>
  <c r="G11" i="63"/>
  <c r="B12" i="63"/>
  <c r="C12" i="63"/>
  <c r="D12" i="63"/>
  <c r="E12" i="63"/>
  <c r="F12" i="63"/>
  <c r="G12" i="63"/>
  <c r="B13" i="63"/>
  <c r="C13" i="63"/>
  <c r="D13" i="63"/>
  <c r="E13" i="63"/>
  <c r="F13" i="63"/>
  <c r="G13" i="63"/>
  <c r="B14" i="63"/>
  <c r="C14" i="63"/>
  <c r="D14" i="63"/>
  <c r="E14" i="63"/>
  <c r="F14" i="63"/>
  <c r="G14" i="63"/>
  <c r="B21" i="63"/>
  <c r="C21" i="63"/>
  <c r="D21" i="63"/>
  <c r="E21" i="63"/>
  <c r="F21" i="63"/>
  <c r="G21" i="63"/>
  <c r="B22" i="63"/>
  <c r="C22" i="63"/>
  <c r="D22" i="63"/>
  <c r="E22" i="63"/>
  <c r="F22" i="63"/>
  <c r="G22" i="63"/>
  <c r="B23" i="63"/>
  <c r="C23" i="63"/>
  <c r="D23" i="63"/>
  <c r="E23" i="63"/>
  <c r="F23" i="63"/>
  <c r="G23" i="63"/>
  <c r="B24" i="63"/>
  <c r="C24" i="63"/>
  <c r="D24" i="63"/>
  <c r="E24" i="63"/>
  <c r="F24" i="63"/>
  <c r="G24" i="63"/>
  <c r="B31" i="63"/>
  <c r="C31" i="63"/>
  <c r="D31" i="63"/>
  <c r="E31" i="63"/>
  <c r="F31" i="63"/>
  <c r="G31" i="63"/>
  <c r="B32" i="63"/>
  <c r="C32" i="63"/>
  <c r="D32" i="63"/>
  <c r="E32" i="63"/>
  <c r="F32" i="63"/>
  <c r="G32" i="63"/>
  <c r="B33" i="63"/>
  <c r="C33" i="63"/>
  <c r="D33" i="63"/>
  <c r="E33" i="63"/>
  <c r="F33" i="63"/>
  <c r="G33" i="63"/>
  <c r="B41" i="63"/>
  <c r="C41" i="63"/>
  <c r="D41" i="63"/>
  <c r="E41" i="63"/>
  <c r="F41" i="63"/>
  <c r="G41" i="63"/>
  <c r="B42" i="63"/>
  <c r="C42" i="63"/>
  <c r="D42" i="63"/>
  <c r="E42" i="63"/>
  <c r="F42" i="63"/>
  <c r="G42" i="63"/>
  <c r="B43" i="63"/>
  <c r="C43" i="63"/>
  <c r="D43" i="63"/>
  <c r="E43" i="63"/>
  <c r="F43" i="63"/>
  <c r="G43" i="63"/>
  <c r="B44" i="63"/>
  <c r="C44" i="63"/>
  <c r="D44" i="63"/>
  <c r="E44" i="63"/>
  <c r="F44" i="63"/>
  <c r="G44" i="63"/>
  <c r="B45" i="63"/>
  <c r="C45" i="63"/>
  <c r="D45" i="63"/>
  <c r="E45" i="63"/>
  <c r="F45" i="63"/>
  <c r="G45" i="63"/>
  <c r="B46" i="63"/>
  <c r="C46" i="63"/>
  <c r="D46" i="63"/>
  <c r="E46" i="63"/>
  <c r="F46" i="63"/>
  <c r="G46" i="63"/>
  <c r="B47" i="63"/>
  <c r="C47" i="63"/>
  <c r="D47" i="63"/>
  <c r="E47" i="63"/>
  <c r="F47" i="63"/>
  <c r="G47" i="63"/>
  <c r="B48" i="63"/>
  <c r="C48" i="63"/>
  <c r="D48" i="63"/>
  <c r="E48" i="63"/>
  <c r="F48" i="63"/>
  <c r="G48" i="63"/>
  <c r="C9" i="64"/>
  <c r="B10" i="64"/>
  <c r="C10" i="64"/>
  <c r="B11" i="64"/>
  <c r="C11" i="64"/>
  <c r="D11" i="64"/>
  <c r="B12" i="64"/>
  <c r="C12" i="64"/>
  <c r="D12" i="64"/>
  <c r="B13" i="64"/>
  <c r="C13" i="64"/>
  <c r="D13" i="64"/>
  <c r="B14" i="64"/>
  <c r="C14" i="64"/>
  <c r="B15" i="64"/>
  <c r="C15" i="64"/>
  <c r="D15" i="64"/>
  <c r="E15" i="64"/>
  <c r="F15" i="64"/>
  <c r="B16" i="64"/>
  <c r="C16" i="64"/>
  <c r="D16" i="64"/>
  <c r="E16" i="64"/>
  <c r="F16" i="64"/>
  <c r="B17" i="64"/>
  <c r="C17" i="64"/>
  <c r="D17" i="64"/>
  <c r="E17" i="64"/>
  <c r="F17" i="64"/>
  <c r="B18" i="64"/>
  <c r="C18" i="64"/>
  <c r="D18" i="64"/>
  <c r="E18" i="64"/>
  <c r="F18" i="64"/>
  <c r="B19" i="64"/>
  <c r="C19" i="64"/>
  <c r="D19" i="64"/>
  <c r="E19" i="64"/>
  <c r="F19" i="64"/>
  <c r="B20" i="64"/>
  <c r="C20" i="64"/>
  <c r="D20" i="64"/>
  <c r="E20" i="64"/>
  <c r="F20" i="64"/>
  <c r="B281" i="38"/>
  <c r="B110" i="38"/>
  <c r="C12" i="68"/>
  <c r="F8" i="68"/>
  <c r="F45" i="68"/>
  <c r="E149" i="37"/>
  <c r="B128" i="37"/>
  <c r="C15" i="9"/>
  <c r="C21" i="9" s="1"/>
  <c r="C21" i="71"/>
  <c r="H23" i="66"/>
  <c r="H52" i="4"/>
  <c r="H52" i="66" s="1"/>
  <c r="E32" i="4"/>
  <c r="E32" i="66" s="1"/>
  <c r="H19" i="4"/>
  <c r="H19" i="66" s="1"/>
  <c r="P20" i="7"/>
  <c r="P20" i="69" s="1"/>
  <c r="D82" i="11"/>
  <c r="D82" i="38" s="1"/>
  <c r="C55" i="67"/>
  <c r="C35" i="66"/>
  <c r="E35" i="4"/>
  <c r="E35" i="66" s="1"/>
  <c r="H15" i="4"/>
  <c r="H15" i="66" s="1"/>
  <c r="F11" i="66"/>
  <c r="C12" i="67"/>
  <c r="D26" i="6"/>
  <c r="D26" i="67" s="1"/>
  <c r="C152" i="38"/>
  <c r="D99" i="11"/>
  <c r="D99" i="38" s="1"/>
  <c r="D281" i="38"/>
  <c r="F58" i="68"/>
  <c r="I39" i="7"/>
  <c r="I52" i="7" s="1"/>
  <c r="I52" i="69" s="1"/>
  <c r="H82" i="5"/>
  <c r="H82" i="68" s="1"/>
  <c r="C26" i="6"/>
  <c r="C26" i="67" s="1"/>
  <c r="G27" i="68"/>
  <c r="H27" i="5"/>
  <c r="H27" i="68" s="1"/>
  <c r="I8" i="49"/>
  <c r="C158" i="37"/>
  <c r="D17" i="7"/>
  <c r="D17" i="69" s="1"/>
  <c r="E78" i="57"/>
  <c r="D79" i="26"/>
  <c r="D79" i="57" s="1"/>
  <c r="G32" i="49"/>
  <c r="B158" i="37"/>
  <c r="C73" i="68"/>
  <c r="G50" i="68"/>
  <c r="E278" i="37"/>
  <c r="F73" i="68"/>
  <c r="F72" i="5"/>
  <c r="F72" i="68" s="1"/>
  <c r="C68" i="68"/>
  <c r="H319" i="37"/>
  <c r="D47" i="66"/>
  <c r="D131" i="49"/>
  <c r="B136" i="57"/>
  <c r="O39" i="7"/>
  <c r="O39" i="69" s="1"/>
  <c r="B128" i="49"/>
  <c r="E134" i="19"/>
  <c r="E134" i="49"/>
  <c r="C128" i="49"/>
  <c r="B65" i="38"/>
  <c r="B82" i="11"/>
  <c r="B82" i="38" s="1"/>
  <c r="C62" i="38"/>
  <c r="F41" i="68"/>
  <c r="D131" i="11"/>
  <c r="D131" i="38" s="1"/>
  <c r="H47" i="4"/>
  <c r="H47" i="66" s="1"/>
  <c r="K169" i="10"/>
  <c r="K168" i="37"/>
  <c r="F19" i="68"/>
  <c r="C41" i="66"/>
  <c r="D12" i="67"/>
  <c r="D7" i="6"/>
  <c r="D7" i="67" s="1"/>
  <c r="H14" i="69"/>
  <c r="H17" i="7"/>
  <c r="H17" i="69" s="1"/>
  <c r="N17" i="7"/>
  <c r="N30" i="7" s="1"/>
  <c r="N30" i="69" s="1"/>
  <c r="F36" i="69"/>
  <c r="C284" i="38"/>
  <c r="B153" i="37"/>
  <c r="G17" i="7"/>
  <c r="G17" i="69" s="1"/>
  <c r="G14" i="69"/>
  <c r="F25" i="69"/>
  <c r="D8" i="70"/>
  <c r="D8" i="68"/>
  <c r="D45" i="68"/>
  <c r="F23" i="59"/>
  <c r="C131" i="57"/>
  <c r="C37" i="70"/>
  <c r="G53" i="68"/>
  <c r="H53" i="5"/>
  <c r="H53" i="68" s="1"/>
  <c r="H58" i="5"/>
  <c r="H58" i="68" s="1"/>
  <c r="C65" i="68"/>
  <c r="E82" i="11"/>
  <c r="E82" i="38" s="1"/>
  <c r="E77" i="38"/>
  <c r="L36" i="69"/>
  <c r="L39" i="7"/>
  <c r="L39" i="69" s="1"/>
  <c r="D134" i="19"/>
  <c r="D134" i="49"/>
  <c r="D128" i="49"/>
  <c r="D155" i="11"/>
  <c r="D155" i="38" s="1"/>
  <c r="C15" i="71"/>
  <c r="P153" i="37"/>
  <c r="M6" i="79"/>
  <c r="C11" i="66"/>
  <c r="I39" i="69"/>
  <c r="C15" i="68"/>
  <c r="C27" i="68"/>
  <c r="I15" i="49"/>
  <c r="I21" i="19"/>
  <c r="I21" i="49" s="1"/>
  <c r="D28" i="59"/>
  <c r="D38" i="28"/>
  <c r="B165" i="38"/>
  <c r="D41" i="66"/>
  <c r="G32" i="66"/>
  <c r="O14" i="69"/>
  <c r="O17" i="7"/>
  <c r="O17" i="69" s="1"/>
  <c r="F47" i="69"/>
  <c r="D182" i="38"/>
  <c r="C364" i="38"/>
  <c r="C340" i="11"/>
  <c r="C340" i="38" s="1"/>
  <c r="G8" i="68"/>
  <c r="G7" i="5"/>
  <c r="B137" i="38"/>
  <c r="P36" i="7"/>
  <c r="P36" i="69" s="1"/>
  <c r="G158" i="37"/>
  <c r="C52" i="66"/>
  <c r="C39" i="4"/>
  <c r="C56" i="4"/>
  <c r="C56" i="66" s="1"/>
  <c r="E52" i="4"/>
  <c r="E52" i="66" s="1"/>
  <c r="C274" i="38"/>
  <c r="C78" i="57"/>
  <c r="C313" i="38"/>
  <c r="D25" i="49"/>
  <c r="D33" i="8"/>
  <c r="D33" i="70" s="1"/>
  <c r="G41" i="68"/>
  <c r="F14" i="69"/>
  <c r="F17" i="7"/>
  <c r="F17" i="69" s="1"/>
  <c r="H36" i="69"/>
  <c r="E11" i="4"/>
  <c r="E11" i="66"/>
  <c r="J36" i="69"/>
  <c r="E39" i="7"/>
  <c r="E52" i="7" s="1"/>
  <c r="G7" i="68"/>
  <c r="F38" i="80"/>
  <c r="F38" i="81" s="1"/>
  <c r="E14" i="69"/>
  <c r="D9" i="81"/>
  <c r="C39" i="81"/>
  <c r="C42" i="81"/>
  <c r="F45" i="81"/>
  <c r="F9" i="81"/>
  <c r="C29" i="81"/>
  <c r="F18" i="81"/>
  <c r="C49" i="81"/>
  <c r="F14" i="81"/>
  <c r="F22" i="81"/>
  <c r="F42" i="81"/>
  <c r="C45" i="81"/>
  <c r="C159" i="26"/>
  <c r="C159" i="57" s="1"/>
  <c r="G25" i="80"/>
  <c r="G25" i="81" s="1"/>
  <c r="F49" i="5"/>
  <c r="F49" i="68" s="1"/>
  <c r="G35" i="66"/>
  <c r="H35" i="4"/>
  <c r="H35" i="66" s="1"/>
  <c r="C123" i="57"/>
  <c r="C25" i="49"/>
  <c r="D15" i="68"/>
  <c r="D7" i="5"/>
  <c r="D7" i="68" s="1"/>
  <c r="B131" i="38"/>
  <c r="J35" i="49"/>
  <c r="J32" i="19"/>
  <c r="J32" i="49" s="1"/>
  <c r="B38" i="28"/>
  <c r="C32" i="28"/>
  <c r="C32" i="59"/>
  <c r="B19" i="59"/>
  <c r="G72" i="5"/>
  <c r="E12" i="5"/>
  <c r="E12" i="68" s="1"/>
  <c r="F50" i="68"/>
  <c r="H50" i="5"/>
  <c r="H50" i="68" s="1"/>
  <c r="D29" i="81"/>
  <c r="D25" i="80"/>
  <c r="F35" i="81"/>
  <c r="E42" i="80"/>
  <c r="E42" i="81" s="1"/>
  <c r="D42" i="81"/>
  <c r="N36" i="69"/>
  <c r="N39" i="7"/>
  <c r="N52" i="7" s="1"/>
  <c r="N52" i="69" s="1"/>
  <c r="H22" i="80"/>
  <c r="H22" i="81" s="1"/>
  <c r="C35" i="81"/>
  <c r="E35" i="80"/>
  <c r="E35" i="81" s="1"/>
  <c r="G42" i="81"/>
  <c r="E18" i="80"/>
  <c r="E18" i="81"/>
  <c r="C18" i="81"/>
  <c r="D39" i="81"/>
  <c r="C36" i="28"/>
  <c r="C36" i="59" s="1"/>
  <c r="C37" i="28"/>
  <c r="C37" i="59"/>
  <c r="C20" i="28"/>
  <c r="C20" i="59" s="1"/>
  <c r="C33" i="28"/>
  <c r="C33" i="59" s="1"/>
  <c r="C22" i="28"/>
  <c r="C22" i="59" s="1"/>
  <c r="C27" i="28"/>
  <c r="C27" i="59"/>
  <c r="C19" i="28"/>
  <c r="C19" i="59" s="1"/>
  <c r="C25" i="28"/>
  <c r="C25" i="59"/>
  <c r="C29" i="28"/>
  <c r="C29" i="59" s="1"/>
  <c r="D27" i="68"/>
  <c r="F25" i="49"/>
  <c r="H18" i="80"/>
  <c r="H18" i="81" s="1"/>
  <c r="L14" i="69"/>
  <c r="E29" i="80"/>
  <c r="E29" i="81" s="1"/>
  <c r="E41" i="4"/>
  <c r="E41" i="66" s="1"/>
  <c r="E27" i="67"/>
  <c r="E26" i="6"/>
  <c r="E26" i="67"/>
  <c r="E63" i="6"/>
  <c r="E68" i="6" s="1"/>
  <c r="E68" i="67" s="1"/>
  <c r="E7" i="67"/>
  <c r="F7" i="6"/>
  <c r="F7" i="67"/>
  <c r="H169" i="10"/>
  <c r="H168" i="37" s="1"/>
  <c r="B32" i="49"/>
  <c r="D82" i="68"/>
  <c r="G14" i="81"/>
  <c r="F29" i="81"/>
  <c r="F25" i="80"/>
  <c r="H29" i="80"/>
  <c r="H29" i="81" s="1"/>
  <c r="F27" i="67"/>
  <c r="F55" i="67"/>
  <c r="B21" i="9"/>
  <c r="B21" i="71" s="1"/>
  <c r="F25" i="6"/>
  <c r="F68" i="68"/>
  <c r="E82" i="5"/>
  <c r="E82" i="68" s="1"/>
  <c r="G45" i="81"/>
  <c r="F25" i="67"/>
  <c r="D175" i="11"/>
  <c r="E21" i="28"/>
  <c r="E21" i="59" s="1"/>
  <c r="D170" i="11"/>
  <c r="J27" i="49"/>
  <c r="B9" i="74"/>
  <c r="B8" i="73"/>
  <c r="B22" i="73" s="1"/>
  <c r="B22" i="74" s="1"/>
  <c r="B25" i="49"/>
  <c r="B183" i="38"/>
  <c r="B483" i="37"/>
  <c r="C26" i="28"/>
  <c r="C26" i="59"/>
  <c r="D30" i="7"/>
  <c r="D30" i="69" s="1"/>
  <c r="D72" i="5"/>
  <c r="D72" i="68" s="1"/>
  <c r="L52" i="7"/>
  <c r="L52" i="69" s="1"/>
  <c r="F12" i="68"/>
  <c r="H79" i="26"/>
  <c r="H79" i="57" s="1"/>
  <c r="C45" i="68"/>
  <c r="C19" i="68"/>
  <c r="C20" i="70"/>
  <c r="G36" i="69"/>
  <c r="G41" i="66"/>
  <c r="H41" i="4"/>
  <c r="H41" i="66" s="1"/>
  <c r="G39" i="4"/>
  <c r="H32" i="4"/>
  <c r="H32" i="66" s="1"/>
  <c r="E39" i="69"/>
  <c r="C278" i="11"/>
  <c r="C278" i="38" s="1"/>
  <c r="K17" i="7"/>
  <c r="K17" i="69" s="1"/>
  <c r="E15" i="4"/>
  <c r="E15" i="66" s="1"/>
  <c r="D147" i="11"/>
  <c r="D147" i="38" s="1"/>
  <c r="C82" i="68"/>
  <c r="C24" i="28"/>
  <c r="C24" i="59"/>
  <c r="C39" i="66"/>
  <c r="H30" i="7"/>
  <c r="H30" i="69" s="1"/>
  <c r="G11" i="66"/>
  <c r="D26" i="5"/>
  <c r="D26" i="68" s="1"/>
  <c r="B38" i="59"/>
  <c r="C21" i="28"/>
  <c r="C21" i="59"/>
  <c r="C23" i="28"/>
  <c r="C23" i="59"/>
  <c r="C30" i="28"/>
  <c r="C30" i="59"/>
  <c r="C31" i="28"/>
  <c r="C31" i="59"/>
  <c r="C28" i="28"/>
  <c r="C28" i="59"/>
  <c r="C34" i="28"/>
  <c r="C34" i="59"/>
  <c r="C35" i="28"/>
  <c r="C35" i="59"/>
  <c r="C136" i="26"/>
  <c r="C136" i="57"/>
  <c r="D53" i="68"/>
  <c r="E38" i="19"/>
  <c r="E38" i="49" s="1"/>
  <c r="C36" i="69"/>
  <c r="C8" i="73"/>
  <c r="C22" i="73" s="1"/>
  <c r="C22" i="74" s="1"/>
  <c r="E8" i="49"/>
  <c r="E21" i="19"/>
  <c r="E21" i="49" s="1"/>
  <c r="H38" i="19"/>
  <c r="H38" i="49" s="1"/>
  <c r="C473" i="37"/>
  <c r="H49" i="80"/>
  <c r="H49" i="81" s="1"/>
  <c r="F26" i="6"/>
  <c r="F26" i="67"/>
  <c r="E17" i="69"/>
  <c r="E30" i="7"/>
  <c r="E30" i="69" s="1"/>
  <c r="F39" i="6"/>
  <c r="F39" i="67" s="1"/>
  <c r="F45" i="6"/>
  <c r="F45" i="67" s="1"/>
  <c r="E218" i="37"/>
  <c r="B262" i="37"/>
  <c r="S153" i="37"/>
  <c r="U154" i="10"/>
  <c r="U153" i="37"/>
  <c r="S149" i="37"/>
  <c r="S169" i="10"/>
  <c r="S168" i="37"/>
  <c r="U150" i="10"/>
  <c r="U149" i="37" s="1"/>
  <c r="B485" i="10"/>
  <c r="B485" i="37" s="1"/>
  <c r="E282" i="37"/>
  <c r="E284" i="10"/>
  <c r="E284" i="37" s="1"/>
  <c r="E158" i="37"/>
  <c r="E169" i="10"/>
  <c r="E168" i="37"/>
  <c r="S158" i="37"/>
  <c r="U159" i="10"/>
  <c r="U158" i="37"/>
  <c r="T169" i="10"/>
  <c r="T168" i="37" s="1"/>
  <c r="I496" i="10"/>
  <c r="I496" i="37" s="1"/>
  <c r="R169" i="10"/>
  <c r="E314" i="37"/>
  <c r="B139" i="37"/>
  <c r="F158" i="37"/>
  <c r="F169" i="10"/>
  <c r="F168" i="37" s="1"/>
  <c r="B275" i="10"/>
  <c r="B275" i="37" s="1"/>
  <c r="J149" i="37"/>
  <c r="J169" i="10"/>
  <c r="J168" i="37"/>
  <c r="B334" i="37"/>
  <c r="N169" i="10"/>
  <c r="N168" i="37"/>
  <c r="C128" i="37"/>
  <c r="D158" i="37"/>
  <c r="L153" i="37"/>
  <c r="L169" i="10"/>
  <c r="L168" i="37"/>
  <c r="C169" i="10"/>
  <c r="C168" i="37" s="1"/>
  <c r="E277" i="37"/>
  <c r="E276" i="10"/>
  <c r="E276" i="37" s="1"/>
  <c r="B149" i="37"/>
  <c r="B169" i="10"/>
  <c r="B168" i="37"/>
  <c r="R168" i="37"/>
  <c r="Q168" i="37"/>
  <c r="D134" i="11" l="1"/>
  <c r="D134" i="38" s="1"/>
  <c r="D185" i="38"/>
  <c r="H485" i="10"/>
  <c r="H485" i="37" s="1"/>
  <c r="C268" i="11"/>
  <c r="C268" i="38" s="1"/>
  <c r="G79" i="26"/>
  <c r="G79" i="57" s="1"/>
  <c r="C485" i="10"/>
  <c r="C485" i="37" s="1"/>
  <c r="F79" i="26"/>
  <c r="F79" i="57" s="1"/>
  <c r="C160" i="11"/>
  <c r="C160" i="38" s="1"/>
  <c r="C165" i="38"/>
  <c r="D271" i="38"/>
  <c r="D165" i="38"/>
  <c r="B371" i="11"/>
  <c r="B371" i="38" s="1"/>
  <c r="B89" i="38"/>
  <c r="G21" i="19"/>
  <c r="G21" i="49" s="1"/>
  <c r="D183" i="11"/>
  <c r="D152" i="11"/>
  <c r="D152" i="38" s="1"/>
  <c r="C42" i="57"/>
  <c r="C48" i="57" s="1"/>
  <c r="E89" i="38"/>
  <c r="H21" i="19"/>
  <c r="H21" i="49" s="1"/>
  <c r="D142" i="11"/>
  <c r="D142" i="38" s="1"/>
  <c r="B79" i="26"/>
  <c r="B79" i="57" s="1"/>
  <c r="D42" i="57"/>
  <c r="D48" i="57" s="1"/>
  <c r="E42" i="57"/>
  <c r="E48" i="57" s="1"/>
  <c r="B13" i="28"/>
  <c r="B13" i="59" s="1"/>
  <c r="C32" i="49"/>
  <c r="B15" i="49"/>
  <c r="G15" i="49"/>
  <c r="D21" i="19"/>
  <c r="D21" i="49" s="1"/>
  <c r="J15" i="19"/>
  <c r="J15" i="49" s="1"/>
  <c r="B242" i="38"/>
  <c r="D247" i="38"/>
  <c r="B247" i="38"/>
  <c r="D183" i="38"/>
  <c r="D180" i="11"/>
  <c r="D180" i="38"/>
  <c r="D175" i="38"/>
  <c r="D179" i="38"/>
  <c r="C188" i="11"/>
  <c r="C188" i="38" s="1"/>
  <c r="B188" i="11"/>
  <c r="D188" i="11" s="1"/>
  <c r="D174" i="38"/>
  <c r="C170" i="38"/>
  <c r="D170" i="38" s="1"/>
  <c r="D166" i="38"/>
  <c r="D126" i="11"/>
  <c r="D126" i="38" s="1"/>
  <c r="C99" i="11"/>
  <c r="C99" i="38" s="1"/>
  <c r="I498" i="10"/>
  <c r="I498" i="37" s="1"/>
  <c r="I487" i="10"/>
  <c r="I487" i="37" s="1"/>
  <c r="D485" i="10"/>
  <c r="D485" i="37" s="1"/>
  <c r="I473" i="10"/>
  <c r="I473" i="37" s="1"/>
  <c r="F473" i="37"/>
  <c r="F485" i="10"/>
  <c r="F485" i="37" s="1"/>
  <c r="G485" i="10"/>
  <c r="G485" i="37" s="1"/>
  <c r="H350" i="10"/>
  <c r="H350" i="37" s="1"/>
  <c r="H334" i="10"/>
  <c r="H334" i="37" s="1"/>
  <c r="C63" i="6"/>
  <c r="C63" i="67" s="1"/>
  <c r="E39" i="6"/>
  <c r="E25" i="67"/>
  <c r="B233" i="37"/>
  <c r="I20" i="28"/>
  <c r="I20" i="59" s="1"/>
  <c r="I26" i="28"/>
  <c r="I26" i="59" s="1"/>
  <c r="I27" i="28"/>
  <c r="I27" i="59" s="1"/>
  <c r="I22" i="28"/>
  <c r="I22" i="59" s="1"/>
  <c r="I36" i="28"/>
  <c r="I36" i="59" s="1"/>
  <c r="I37" i="28"/>
  <c r="I37" i="59" s="1"/>
  <c r="I29" i="28"/>
  <c r="I29" i="59" s="1"/>
  <c r="I31" i="28"/>
  <c r="I31" i="59" s="1"/>
  <c r="I35" i="28"/>
  <c r="I35" i="59" s="1"/>
  <c r="I24" i="28"/>
  <c r="I24" i="59" s="1"/>
  <c r="I21" i="28"/>
  <c r="I21" i="59" s="1"/>
  <c r="I30" i="28"/>
  <c r="I30" i="59" s="1"/>
  <c r="H38" i="59"/>
  <c r="I34" i="28"/>
  <c r="I34" i="59" s="1"/>
  <c r="I33" i="28"/>
  <c r="I33" i="59" s="1"/>
  <c r="I28" i="28"/>
  <c r="I28" i="59" s="1"/>
  <c r="I19" i="28"/>
  <c r="I25" i="28"/>
  <c r="I25" i="59" s="1"/>
  <c r="I32" i="28"/>
  <c r="I32" i="59" s="1"/>
  <c r="C249" i="11"/>
  <c r="C249" i="38" s="1"/>
  <c r="C247" i="38"/>
  <c r="L30" i="7"/>
  <c r="L30" i="69" s="1"/>
  <c r="L17" i="69"/>
  <c r="G39" i="69"/>
  <c r="G52" i="7"/>
  <c r="G52" i="69" s="1"/>
  <c r="D44" i="5"/>
  <c r="D44" i="68" s="1"/>
  <c r="D49" i="68"/>
  <c r="H39" i="4"/>
  <c r="H39" i="66" s="1"/>
  <c r="E27" i="28"/>
  <c r="E27" i="59" s="1"/>
  <c r="E26" i="28"/>
  <c r="E26" i="59" s="1"/>
  <c r="M169" i="10"/>
  <c r="M168" i="37" s="1"/>
  <c r="P47" i="7"/>
  <c r="P47" i="69" s="1"/>
  <c r="E23" i="28"/>
  <c r="E53" i="5"/>
  <c r="E53" i="68" s="1"/>
  <c r="C53" i="68"/>
  <c r="C79" i="26"/>
  <c r="I72" i="26"/>
  <c r="I72" i="57" s="1"/>
  <c r="S129" i="10"/>
  <c r="S128" i="37" s="1"/>
  <c r="H344" i="10"/>
  <c r="H344" i="37" s="1"/>
  <c r="G56" i="4"/>
  <c r="G56" i="66" s="1"/>
  <c r="E33" i="28"/>
  <c r="E33" i="59" s="1"/>
  <c r="H320" i="10"/>
  <c r="H320" i="37" s="1"/>
  <c r="D275" i="10"/>
  <c r="D275" i="37" s="1"/>
  <c r="H72" i="5"/>
  <c r="H72" i="68" s="1"/>
  <c r="G72" i="68"/>
  <c r="E22" i="28"/>
  <c r="E22" i="59" s="1"/>
  <c r="G19" i="68"/>
  <c r="H19" i="5"/>
  <c r="H19" i="68" s="1"/>
  <c r="H12" i="5"/>
  <c r="H12" i="68" s="1"/>
  <c r="C58" i="68"/>
  <c r="E58" i="5"/>
  <c r="E58" i="68" s="1"/>
  <c r="C134" i="19"/>
  <c r="C134" i="49" s="1"/>
  <c r="E223" i="37"/>
  <c r="C22" i="81"/>
  <c r="E22" i="80"/>
  <c r="E22" i="81" s="1"/>
  <c r="H346" i="37"/>
  <c r="E485" i="10"/>
  <c r="E485" i="37" s="1"/>
  <c r="G39" i="66"/>
  <c r="C72" i="5"/>
  <c r="C72" i="68" s="1"/>
  <c r="O169" i="10"/>
  <c r="O168" i="37" s="1"/>
  <c r="E19" i="4"/>
  <c r="E19" i="66" s="1"/>
  <c r="J25" i="19"/>
  <c r="E37" i="28"/>
  <c r="E37" i="59" s="1"/>
  <c r="E63" i="67"/>
  <c r="G73" i="68"/>
  <c r="H65" i="5"/>
  <c r="H65" i="68" s="1"/>
  <c r="I78" i="26"/>
  <c r="I78" i="57" s="1"/>
  <c r="F21" i="19"/>
  <c r="F21" i="49" s="1"/>
  <c r="B118" i="26"/>
  <c r="B118" i="57" s="1"/>
  <c r="D173" i="38"/>
  <c r="E50" i="5"/>
  <c r="E50" i="68" s="1"/>
  <c r="D50" i="68"/>
  <c r="B218" i="37"/>
  <c r="E28" i="28"/>
  <c r="E28" i="59" s="1"/>
  <c r="E35" i="28"/>
  <c r="E35" i="59" s="1"/>
  <c r="U169" i="10"/>
  <c r="U168" i="37" s="1"/>
  <c r="C5" i="9"/>
  <c r="C5" i="71" s="1"/>
  <c r="K30" i="7"/>
  <c r="K30" i="69" s="1"/>
  <c r="E20" i="28"/>
  <c r="E20" i="59" s="1"/>
  <c r="G25" i="49"/>
  <c r="G38" i="19"/>
  <c r="G38" i="49" s="1"/>
  <c r="F49" i="6"/>
  <c r="E45" i="80"/>
  <c r="E45" i="81" s="1"/>
  <c r="F44" i="5"/>
  <c r="F44" i="68" s="1"/>
  <c r="C8" i="80"/>
  <c r="C8" i="81" s="1"/>
  <c r="M23" i="78"/>
  <c r="M23" i="79" s="1"/>
  <c r="C26" i="5"/>
  <c r="C26" i="68" s="1"/>
  <c r="M39" i="7"/>
  <c r="B69" i="11"/>
  <c r="B69" i="38" s="1"/>
  <c r="J17" i="7"/>
  <c r="K39" i="7"/>
  <c r="E41" i="5"/>
  <c r="E41" i="68" s="1"/>
  <c r="B287" i="38"/>
  <c r="B278" i="11"/>
  <c r="B278" i="38" s="1"/>
  <c r="I483" i="10"/>
  <c r="I483" i="37" s="1"/>
  <c r="C38" i="28"/>
  <c r="C38" i="59" s="1"/>
  <c r="I23" i="28"/>
  <c r="I23" i="59" s="1"/>
  <c r="J8" i="19"/>
  <c r="C8" i="49"/>
  <c r="D63" i="6"/>
  <c r="F26" i="5"/>
  <c r="F26" i="68" s="1"/>
  <c r="H41" i="5"/>
  <c r="H41" i="68" s="1"/>
  <c r="B159" i="26"/>
  <c r="B159" i="57" s="1"/>
  <c r="B152" i="57"/>
  <c r="D278" i="11"/>
  <c r="D278" i="38" s="1"/>
  <c r="D284" i="38"/>
  <c r="D214" i="37"/>
  <c r="E39" i="80"/>
  <c r="E39" i="81" s="1"/>
  <c r="B116" i="38"/>
  <c r="D116" i="11"/>
  <c r="D116" i="38" s="1"/>
  <c r="B160" i="11"/>
  <c r="B160" i="38" s="1"/>
  <c r="E34" i="28"/>
  <c r="E34" i="59" s="1"/>
  <c r="B268" i="11"/>
  <c r="B268" i="38" s="1"/>
  <c r="D38" i="59"/>
  <c r="B313" i="38"/>
  <c r="F38" i="19"/>
  <c r="F38" i="49" s="1"/>
  <c r="F32" i="49"/>
  <c r="G169" i="10"/>
  <c r="G168" i="37" s="1"/>
  <c r="G9" i="81"/>
  <c r="G8" i="80"/>
  <c r="G8" i="81" s="1"/>
  <c r="E273" i="10"/>
  <c r="E273" i="37" s="1"/>
  <c r="E25" i="28"/>
  <c r="E25" i="59" s="1"/>
  <c r="H15" i="5"/>
  <c r="H15" i="68" s="1"/>
  <c r="C72" i="57"/>
  <c r="D38" i="80"/>
  <c r="D38" i="81" s="1"/>
  <c r="D242" i="38"/>
  <c r="I30" i="7"/>
  <c r="I30" i="69" s="1"/>
  <c r="C17" i="7"/>
  <c r="C17" i="69" s="1"/>
  <c r="C242" i="38"/>
  <c r="D39" i="7"/>
  <c r="D39" i="69" s="1"/>
  <c r="D36" i="69"/>
  <c r="D218" i="37"/>
  <c r="F39" i="4"/>
  <c r="F39" i="66" s="1"/>
  <c r="F41" i="66"/>
  <c r="E30" i="28"/>
  <c r="E30" i="59" s="1"/>
  <c r="B340" i="11"/>
  <c r="B340" i="38" s="1"/>
  <c r="I14" i="69"/>
  <c r="H52" i="7"/>
  <c r="H52" i="69" s="1"/>
  <c r="D169" i="10"/>
  <c r="D168" i="37" s="1"/>
  <c r="E262" i="10"/>
  <c r="E262" i="37" s="1"/>
  <c r="E31" i="28"/>
  <c r="E31" i="59" s="1"/>
  <c r="G49" i="5"/>
  <c r="E36" i="28"/>
  <c r="E36" i="59" s="1"/>
  <c r="E32" i="28"/>
  <c r="E32" i="59" s="1"/>
  <c r="P14" i="7"/>
  <c r="P14" i="69" s="1"/>
  <c r="E29" i="28"/>
  <c r="E29" i="59" s="1"/>
  <c r="E24" i="28"/>
  <c r="E24" i="59" s="1"/>
  <c r="R149" i="37"/>
  <c r="M17" i="7"/>
  <c r="M30" i="7" s="1"/>
  <c r="M30" i="69" s="1"/>
  <c r="D38" i="19"/>
  <c r="D38" i="49" s="1"/>
  <c r="D32" i="49"/>
  <c r="I38" i="19"/>
  <c r="I38" i="49" s="1"/>
  <c r="C113" i="57"/>
  <c r="C118" i="26"/>
  <c r="C118" i="57" s="1"/>
  <c r="F8" i="80"/>
  <c r="F8" i="81" s="1"/>
  <c r="H14" i="80"/>
  <c r="H14" i="81" s="1"/>
  <c r="H25" i="80"/>
  <c r="H25" i="81" s="1"/>
  <c r="B38" i="19"/>
  <c r="B38" i="49" s="1"/>
  <c r="D186" i="38"/>
  <c r="D181" i="38"/>
  <c r="C223" i="37"/>
  <c r="H24" i="4"/>
  <c r="H24" i="66" s="1"/>
  <c r="F24" i="66"/>
  <c r="C214" i="37"/>
  <c r="D178" i="38"/>
  <c r="H68" i="5"/>
  <c r="H68" i="68" s="1"/>
  <c r="E79" i="26"/>
  <c r="E79" i="57" s="1"/>
  <c r="C193" i="37"/>
  <c r="D193" i="37"/>
  <c r="E214" i="37"/>
  <c r="E233" i="37" s="1"/>
  <c r="G38" i="80"/>
  <c r="G38" i="81" s="1"/>
  <c r="F214" i="37"/>
  <c r="F218" i="37"/>
  <c r="F233" i="37" s="1"/>
  <c r="E9" i="80"/>
  <c r="E9" i="81" s="1"/>
  <c r="D121" i="11"/>
  <c r="D121" i="38" s="1"/>
  <c r="H11" i="4"/>
  <c r="H11" i="66" s="1"/>
  <c r="H304" i="10"/>
  <c r="H304" i="37" s="1"/>
  <c r="H314" i="10"/>
  <c r="H314" i="37" s="1"/>
  <c r="C275" i="10"/>
  <c r="C275" i="37" s="1"/>
  <c r="E275" i="10"/>
  <c r="E275" i="37" s="1"/>
  <c r="F193" i="37"/>
  <c r="D62" i="8"/>
  <c r="C33" i="8"/>
  <c r="F39" i="69"/>
  <c r="F52" i="7"/>
  <c r="F52" i="69" s="1"/>
  <c r="C39" i="69"/>
  <c r="C52" i="7"/>
  <c r="C52" i="69" s="1"/>
  <c r="J39" i="69"/>
  <c r="J52" i="7"/>
  <c r="J52" i="69" s="1"/>
  <c r="N39" i="69"/>
  <c r="D52" i="7"/>
  <c r="D52" i="69" s="1"/>
  <c r="E52" i="69"/>
  <c r="O52" i="7"/>
  <c r="O52" i="69" s="1"/>
  <c r="P25" i="7"/>
  <c r="P25" i="69" s="1"/>
  <c r="O30" i="7"/>
  <c r="O30" i="69" s="1"/>
  <c r="M17" i="69"/>
  <c r="N17" i="69"/>
  <c r="F30" i="7"/>
  <c r="F30" i="69" s="1"/>
  <c r="G30" i="7"/>
  <c r="G30" i="69" s="1"/>
  <c r="C30" i="7"/>
  <c r="B8" i="74"/>
  <c r="C8" i="74"/>
  <c r="D25" i="6"/>
  <c r="C25" i="6"/>
  <c r="C7" i="67"/>
  <c r="G44" i="5"/>
  <c r="G26" i="5"/>
  <c r="C49" i="5"/>
  <c r="E26" i="5"/>
  <c r="E26" i="68" s="1"/>
  <c r="E27" i="5"/>
  <c r="E27" i="68" s="1"/>
  <c r="E15" i="5"/>
  <c r="E15" i="68" s="1"/>
  <c r="D6" i="5"/>
  <c r="D6" i="68" s="1"/>
  <c r="E19" i="5"/>
  <c r="E19" i="68" s="1"/>
  <c r="D19" i="68"/>
  <c r="E8" i="5"/>
  <c r="E8" i="68" s="1"/>
  <c r="C7" i="5"/>
  <c r="F56" i="4"/>
  <c r="D39" i="4"/>
  <c r="D56" i="4"/>
  <c r="D56" i="66" s="1"/>
  <c r="D24" i="66"/>
  <c r="E24" i="4"/>
  <c r="E24" i="66" s="1"/>
  <c r="G39" i="81"/>
  <c r="H39" i="80"/>
  <c r="H39" i="81" s="1"/>
  <c r="E49" i="80"/>
  <c r="E49" i="81" s="1"/>
  <c r="C38" i="80"/>
  <c r="H38" i="80"/>
  <c r="H38" i="81" s="1"/>
  <c r="H9" i="80"/>
  <c r="H9" i="81" s="1"/>
  <c r="F25" i="81"/>
  <c r="E25" i="80"/>
  <c r="E25" i="81" s="1"/>
  <c r="D25" i="81"/>
  <c r="F57" i="80"/>
  <c r="F57" i="81" s="1"/>
  <c r="G57" i="80"/>
  <c r="G57" i="81" s="1"/>
  <c r="D8" i="80"/>
  <c r="D8" i="81" s="1"/>
  <c r="D14" i="81"/>
  <c r="E14" i="80"/>
  <c r="E14" i="81" s="1"/>
  <c r="E285" i="10"/>
  <c r="E285" i="37" s="1"/>
  <c r="F7" i="5"/>
  <c r="F38" i="28"/>
  <c r="F550" i="37"/>
  <c r="F563" i="37" s="1"/>
  <c r="F563" i="10"/>
  <c r="F567" i="37"/>
  <c r="F583" i="10"/>
  <c r="F583" i="37" s="1"/>
  <c r="F543" i="10"/>
  <c r="F543" i="37" s="1"/>
  <c r="F527" i="37"/>
  <c r="F523" i="10"/>
  <c r="B188" i="38" l="1"/>
  <c r="D188" i="38" s="1"/>
  <c r="I485" i="10"/>
  <c r="I485" i="37" s="1"/>
  <c r="C68" i="6"/>
  <c r="C68" i="67" s="1"/>
  <c r="C79" i="57"/>
  <c r="I79" i="26"/>
  <c r="I79" i="57" s="1"/>
  <c r="J8" i="49"/>
  <c r="J21" i="19"/>
  <c r="J21" i="49" s="1"/>
  <c r="J17" i="69"/>
  <c r="J30" i="7"/>
  <c r="J30" i="69" s="1"/>
  <c r="F49" i="67"/>
  <c r="F54" i="6"/>
  <c r="P17" i="7"/>
  <c r="P17" i="69" s="1"/>
  <c r="E38" i="28"/>
  <c r="E38" i="59" s="1"/>
  <c r="E23" i="59"/>
  <c r="I38" i="28"/>
  <c r="I38" i="59" s="1"/>
  <c r="I19" i="59"/>
  <c r="D233" i="37"/>
  <c r="K52" i="7"/>
  <c r="K52" i="69" s="1"/>
  <c r="K39" i="69"/>
  <c r="H49" i="5"/>
  <c r="H49" i="68" s="1"/>
  <c r="G49" i="68"/>
  <c r="D160" i="11"/>
  <c r="D160" i="38" s="1"/>
  <c r="P39" i="7"/>
  <c r="P39" i="69" s="1"/>
  <c r="M52" i="7"/>
  <c r="M52" i="69" s="1"/>
  <c r="M39" i="69"/>
  <c r="H8" i="80"/>
  <c r="H8" i="81" s="1"/>
  <c r="C233" i="37"/>
  <c r="J25" i="49"/>
  <c r="J38" i="19"/>
  <c r="J38" i="49" s="1"/>
  <c r="D63" i="67"/>
  <c r="D68" i="6"/>
  <c r="D68" i="67" s="1"/>
  <c r="E72" i="5"/>
  <c r="E72" i="68" s="1"/>
  <c r="E39" i="67"/>
  <c r="E45" i="6"/>
  <c r="D66" i="8"/>
  <c r="D66" i="70" s="1"/>
  <c r="D62" i="70"/>
  <c r="C33" i="70"/>
  <c r="C62" i="8"/>
  <c r="C30" i="69"/>
  <c r="D39" i="6"/>
  <c r="D25" i="67"/>
  <c r="C39" i="6"/>
  <c r="C25" i="67"/>
  <c r="G44" i="68"/>
  <c r="H44" i="5"/>
  <c r="H44" i="68" s="1"/>
  <c r="G26" i="68"/>
  <c r="G6" i="5"/>
  <c r="H26" i="5"/>
  <c r="H26" i="68" s="1"/>
  <c r="C44" i="5"/>
  <c r="C6" i="5" s="1"/>
  <c r="C49" i="68"/>
  <c r="E49" i="5"/>
  <c r="E49" i="68" s="1"/>
  <c r="D92" i="5"/>
  <c r="D92" i="68" s="1"/>
  <c r="E7" i="5"/>
  <c r="E7" i="68" s="1"/>
  <c r="C7" i="68"/>
  <c r="F56" i="66"/>
  <c r="H56" i="4"/>
  <c r="H56" i="66" s="1"/>
  <c r="D39" i="66"/>
  <c r="E39" i="4"/>
  <c r="E39" i="66" s="1"/>
  <c r="E56" i="4"/>
  <c r="E56" i="66" s="1"/>
  <c r="C38" i="81"/>
  <c r="E38" i="80"/>
  <c r="E38" i="81" s="1"/>
  <c r="C57" i="80"/>
  <c r="C57" i="81" s="1"/>
  <c r="D57" i="80"/>
  <c r="D57" i="81" s="1"/>
  <c r="E8" i="80"/>
  <c r="E8" i="81" s="1"/>
  <c r="H57" i="80"/>
  <c r="H57" i="81" s="1"/>
  <c r="F544" i="10"/>
  <c r="F544" i="37" s="1"/>
  <c r="F523" i="37"/>
  <c r="F584" i="10"/>
  <c r="F584" i="37" s="1"/>
  <c r="G22" i="28"/>
  <c r="G22" i="59" s="1"/>
  <c r="G34" i="28"/>
  <c r="G34" i="59" s="1"/>
  <c r="G19" i="28"/>
  <c r="G23" i="28"/>
  <c r="G23" i="59" s="1"/>
  <c r="G28" i="28"/>
  <c r="G28" i="59" s="1"/>
  <c r="G37" i="28"/>
  <c r="G37" i="59" s="1"/>
  <c r="G21" i="28"/>
  <c r="G21" i="59" s="1"/>
  <c r="G25" i="28"/>
  <c r="G25" i="59" s="1"/>
  <c r="G35" i="28"/>
  <c r="G35" i="59" s="1"/>
  <c r="G33" i="28"/>
  <c r="G33" i="59" s="1"/>
  <c r="G26" i="28"/>
  <c r="G26" i="59" s="1"/>
  <c r="G24" i="28"/>
  <c r="G24" i="59" s="1"/>
  <c r="G32" i="28"/>
  <c r="G32" i="59" s="1"/>
  <c r="G31" i="28"/>
  <c r="G31" i="59" s="1"/>
  <c r="G27" i="28"/>
  <c r="G27" i="59" s="1"/>
  <c r="F38" i="59"/>
  <c r="G29" i="28"/>
  <c r="G29" i="59" s="1"/>
  <c r="G30" i="28"/>
  <c r="G30" i="59" s="1"/>
  <c r="G20" i="28"/>
  <c r="G20" i="59" s="1"/>
  <c r="G36" i="28"/>
  <c r="G36" i="59" s="1"/>
  <c r="H7" i="5"/>
  <c r="H7" i="68" s="1"/>
  <c r="F7" i="68"/>
  <c r="F6" i="5"/>
  <c r="E49" i="6" l="1"/>
  <c r="E45" i="67"/>
  <c r="P30" i="7"/>
  <c r="P30" i="69" s="1"/>
  <c r="P52" i="7"/>
  <c r="P52" i="69" s="1"/>
  <c r="F54" i="67"/>
  <c r="F69" i="6"/>
  <c r="F69" i="67" s="1"/>
  <c r="C66" i="8"/>
  <c r="C66" i="70" s="1"/>
  <c r="C62" i="70"/>
  <c r="D39" i="67"/>
  <c r="D45" i="6"/>
  <c r="C45" i="6"/>
  <c r="C39" i="67"/>
  <c r="G92" i="5"/>
  <c r="G92" i="68" s="1"/>
  <c r="G6" i="68"/>
  <c r="C44" i="68"/>
  <c r="E44" i="5"/>
  <c r="E44" i="68" s="1"/>
  <c r="C6" i="68"/>
  <c r="E6" i="5"/>
  <c r="E6" i="68" s="1"/>
  <c r="C92" i="5"/>
  <c r="E57" i="80"/>
  <c r="E57" i="81" s="1"/>
  <c r="F6" i="68"/>
  <c r="F92" i="5"/>
  <c r="H6" i="5"/>
  <c r="H6" i="68" s="1"/>
  <c r="G19" i="59"/>
  <c r="G38" i="28"/>
  <c r="G38" i="59" s="1"/>
  <c r="E54" i="6" l="1"/>
  <c r="E49" i="67"/>
  <c r="D49" i="6"/>
  <c r="D45" i="67"/>
  <c r="C45" i="67"/>
  <c r="C49" i="6"/>
  <c r="E92" i="5"/>
  <c r="E92" i="68" s="1"/>
  <c r="C92" i="68"/>
  <c r="F92" i="68"/>
  <c r="H92" i="5"/>
  <c r="H92" i="68" s="1"/>
  <c r="E69" i="6" l="1"/>
  <c r="E69" i="67" s="1"/>
  <c r="E54" i="67"/>
  <c r="D54" i="6"/>
  <c r="D49" i="67"/>
  <c r="C54" i="6"/>
  <c r="C49" i="67"/>
  <c r="D69" i="6" l="1"/>
  <c r="D69" i="67" s="1"/>
  <c r="D54" i="67"/>
  <c r="C54" i="67"/>
  <c r="C69" i="6"/>
  <c r="C69" i="67" s="1"/>
</calcChain>
</file>

<file path=xl/comments1.xml><?xml version="1.0" encoding="utf-8"?>
<comments xmlns="http://schemas.openxmlformats.org/spreadsheetml/2006/main">
  <authors>
    <author>gkilinc</author>
  </authors>
  <commentList>
    <comment ref="C8" authorId="0" shapeId="0">
      <text>
        <r>
          <rPr>
            <b/>
            <sz val="8"/>
            <color indexed="81"/>
            <rFont val="Tahoma"/>
            <family val="2"/>
            <charset val="162"/>
          </rPr>
          <t>BEGIN</t>
        </r>
      </text>
    </comment>
    <comment ref="F8" authorId="0" shapeId="0">
      <text>
        <r>
          <rPr>
            <b/>
            <sz val="8"/>
            <color indexed="81"/>
            <rFont val="Tahoma"/>
            <family val="2"/>
            <charset val="162"/>
          </rPr>
          <t>BEGIN</t>
        </r>
      </text>
    </comment>
    <comment ref="E57" authorId="0" shapeId="0">
      <text>
        <r>
          <rPr>
            <b/>
            <sz val="8"/>
            <color indexed="81"/>
            <rFont val="Tahoma"/>
            <family val="2"/>
            <charset val="162"/>
          </rPr>
          <t>END</t>
        </r>
      </text>
    </comment>
    <comment ref="H57" authorId="0" shapeId="0">
      <text>
        <r>
          <rPr>
            <b/>
            <sz val="8"/>
            <color indexed="81"/>
            <rFont val="Tahoma"/>
            <family val="2"/>
            <charset val="162"/>
          </rPr>
          <t>END</t>
        </r>
      </text>
    </comment>
  </commentList>
</comments>
</file>

<file path=xl/comments10.xml><?xml version="1.0" encoding="utf-8"?>
<comments xmlns="http://schemas.openxmlformats.org/spreadsheetml/2006/main">
  <authors>
    <author>Aslı Özaktan</author>
  </authors>
  <commentList>
    <comment ref="B1" authorId="0" shapeId="0">
      <text>
        <r>
          <rPr>
            <b/>
            <sz val="9"/>
            <color indexed="81"/>
            <rFont val="Tahoma"/>
            <family val="2"/>
            <charset val="162"/>
          </rPr>
          <t>BEGIN</t>
        </r>
      </text>
    </comment>
    <comment ref="U644" authorId="0" shapeId="0">
      <text>
        <r>
          <rPr>
            <b/>
            <sz val="9"/>
            <color indexed="81"/>
            <rFont val="Tahoma"/>
            <family val="2"/>
            <charset val="162"/>
          </rPr>
          <t>END</t>
        </r>
      </text>
    </comment>
  </commentList>
</comments>
</file>

<file path=xl/comments11.xml><?xml version="1.0" encoding="utf-8"?>
<comments xmlns="http://schemas.openxmlformats.org/spreadsheetml/2006/main">
  <authors>
    <author>gkilinc</author>
  </authors>
  <commentList>
    <comment ref="B1" authorId="0" shapeId="0">
      <text>
        <r>
          <rPr>
            <b/>
            <sz val="8"/>
            <color indexed="81"/>
            <rFont val="Tahoma"/>
            <family val="2"/>
            <charset val="162"/>
          </rPr>
          <t>BEGIN</t>
        </r>
      </text>
    </comment>
  </commentList>
</comments>
</file>

<file path=xl/comments12.xml><?xml version="1.0" encoding="utf-8"?>
<comments xmlns="http://schemas.openxmlformats.org/spreadsheetml/2006/main">
  <authors>
    <author>gkilinc</author>
  </authors>
  <commentList>
    <comment ref="B1" authorId="0" shapeId="0">
      <text>
        <r>
          <rPr>
            <b/>
            <sz val="8"/>
            <color indexed="81"/>
            <rFont val="Tahoma"/>
            <family val="2"/>
            <charset val="162"/>
          </rPr>
          <t>BEGIN</t>
        </r>
      </text>
    </comment>
  </commentList>
</comments>
</file>

<file path=xl/comments13.xml><?xml version="1.0" encoding="utf-8"?>
<comments xmlns="http://schemas.openxmlformats.org/spreadsheetml/2006/main">
  <authors>
    <author>Aslı Özaktan</author>
  </authors>
  <commentList>
    <comment ref="B1" authorId="0" shapeId="0">
      <text>
        <r>
          <rPr>
            <b/>
            <sz val="9"/>
            <color indexed="81"/>
            <rFont val="Tahoma"/>
            <family val="2"/>
            <charset val="162"/>
          </rPr>
          <t>begin</t>
        </r>
      </text>
    </comment>
    <comment ref="M23" authorId="0" shapeId="0">
      <text>
        <r>
          <rPr>
            <b/>
            <sz val="9"/>
            <color indexed="81"/>
            <rFont val="Tahoma"/>
            <family val="2"/>
            <charset val="162"/>
          </rPr>
          <t>END</t>
        </r>
      </text>
    </comment>
  </commentList>
</comments>
</file>

<file path=xl/comments14.xml><?xml version="1.0" encoding="utf-8"?>
<comments xmlns="http://schemas.openxmlformats.org/spreadsheetml/2006/main">
  <authors>
    <author>gkilinc</author>
    <author>erdogana</author>
  </authors>
  <commentList>
    <comment ref="B1" authorId="0" shapeId="0">
      <text>
        <r>
          <rPr>
            <b/>
            <sz val="8"/>
            <color indexed="81"/>
            <rFont val="Tahoma"/>
            <family val="2"/>
            <charset val="162"/>
          </rPr>
          <t>BEGIN</t>
        </r>
      </text>
    </comment>
    <comment ref="G398" authorId="1" shapeId="0">
      <text>
        <r>
          <rPr>
            <b/>
            <sz val="8"/>
            <color indexed="81"/>
            <rFont val="Tahoma"/>
            <family val="2"/>
            <charset val="162"/>
          </rPr>
          <t>END</t>
        </r>
      </text>
    </comment>
  </commentList>
</comments>
</file>

<file path=xl/comments15.xml><?xml version="1.0" encoding="utf-8"?>
<comments xmlns="http://schemas.openxmlformats.org/spreadsheetml/2006/main">
  <authors>
    <author>gkilinc</author>
  </authors>
  <commentList>
    <comment ref="B1" authorId="0" shapeId="0">
      <text>
        <r>
          <rPr>
            <b/>
            <sz val="8"/>
            <color indexed="81"/>
            <rFont val="Tahoma"/>
            <family val="2"/>
            <charset val="162"/>
          </rPr>
          <t>BEGIN</t>
        </r>
      </text>
    </comment>
  </commentList>
</comments>
</file>

<file path=xl/comments16.xml><?xml version="1.0" encoding="utf-8"?>
<comments xmlns="http://schemas.openxmlformats.org/spreadsheetml/2006/main">
  <authors>
    <author>gkilinc</author>
    <author>erdogana</author>
  </authors>
  <commentList>
    <comment ref="B1" authorId="0" shapeId="0">
      <text>
        <r>
          <rPr>
            <b/>
            <sz val="8"/>
            <color indexed="81"/>
            <rFont val="Tahoma"/>
            <family val="2"/>
            <charset val="162"/>
          </rPr>
          <t>BEGIN</t>
        </r>
      </text>
    </comment>
    <comment ref="J151" authorId="1" shapeId="0">
      <text>
        <r>
          <rPr>
            <b/>
            <sz val="8"/>
            <color indexed="81"/>
            <rFont val="Tahoma"/>
            <family val="2"/>
            <charset val="162"/>
          </rPr>
          <t>END</t>
        </r>
      </text>
    </comment>
  </commentList>
</comments>
</file>

<file path=xl/comments17.xml><?xml version="1.0" encoding="utf-8"?>
<comments xmlns="http://schemas.openxmlformats.org/spreadsheetml/2006/main">
  <authors>
    <author>gkilinc</author>
    <author>erdogana</author>
  </authors>
  <commentList>
    <comment ref="B1" authorId="0" shapeId="0">
      <text>
        <r>
          <rPr>
            <b/>
            <sz val="8"/>
            <color indexed="81"/>
            <rFont val="Tahoma"/>
            <family val="2"/>
            <charset val="162"/>
          </rPr>
          <t>BEGIN</t>
        </r>
      </text>
    </comment>
    <comment ref="J151" authorId="1" shapeId="0">
      <text>
        <r>
          <rPr>
            <b/>
            <sz val="8"/>
            <color indexed="81"/>
            <rFont val="Tahoma"/>
            <family val="2"/>
            <charset val="162"/>
          </rPr>
          <t>END</t>
        </r>
        <r>
          <rPr>
            <sz val="8"/>
            <color indexed="81"/>
            <rFont val="Tahoma"/>
            <family val="2"/>
            <charset val="162"/>
          </rPr>
          <t xml:space="preserve">
</t>
        </r>
      </text>
    </comment>
  </commentList>
</comments>
</file>

<file path=xl/comments18.xml><?xml version="1.0" encoding="utf-8"?>
<comments xmlns="http://schemas.openxmlformats.org/spreadsheetml/2006/main">
  <authors>
    <author>gkilinc</author>
  </authors>
  <commentList>
    <comment ref="B1" authorId="0" shapeId="0">
      <text>
        <r>
          <rPr>
            <b/>
            <sz val="8"/>
            <color indexed="81"/>
            <rFont val="Tahoma"/>
            <family val="2"/>
            <charset val="162"/>
          </rPr>
          <t>BEGIN</t>
        </r>
      </text>
    </comment>
    <comment ref="I51" authorId="0" shapeId="0">
      <text>
        <r>
          <rPr>
            <b/>
            <sz val="8"/>
            <color indexed="81"/>
            <rFont val="Tahoma"/>
            <family val="2"/>
            <charset val="162"/>
          </rPr>
          <t>END</t>
        </r>
      </text>
    </comment>
  </commentList>
</comments>
</file>

<file path=xl/comments19.xml><?xml version="1.0" encoding="utf-8"?>
<comments xmlns="http://schemas.openxmlformats.org/spreadsheetml/2006/main">
  <authors>
    <author>gkilinc</author>
    <author>erdogana</author>
  </authors>
  <commentList>
    <comment ref="B1" authorId="0" shapeId="0">
      <text>
        <r>
          <rPr>
            <b/>
            <sz val="8"/>
            <color indexed="81"/>
            <rFont val="Tahoma"/>
            <family val="2"/>
            <charset val="162"/>
          </rPr>
          <t>BEGIN</t>
        </r>
      </text>
    </comment>
    <comment ref="I159" authorId="1" shapeId="0">
      <text>
        <r>
          <rPr>
            <b/>
            <sz val="8"/>
            <color indexed="81"/>
            <rFont val="Tahoma"/>
            <family val="2"/>
            <charset val="162"/>
          </rPr>
          <t>END</t>
        </r>
      </text>
    </comment>
  </commentList>
</comments>
</file>

<file path=xl/comments2.xml><?xml version="1.0" encoding="utf-8"?>
<comments xmlns="http://schemas.openxmlformats.org/spreadsheetml/2006/main">
  <authors>
    <author>gkilinc</author>
  </authors>
  <commentList>
    <comment ref="C8" authorId="0" shapeId="0">
      <text>
        <r>
          <rPr>
            <b/>
            <sz val="8"/>
            <color indexed="81"/>
            <rFont val="Tahoma"/>
            <family val="2"/>
            <charset val="162"/>
          </rPr>
          <t>BEGIN</t>
        </r>
      </text>
    </comment>
    <comment ref="E56" authorId="0" shapeId="0">
      <text>
        <r>
          <rPr>
            <b/>
            <sz val="8"/>
            <color indexed="81"/>
            <rFont val="Tahoma"/>
            <family val="2"/>
            <charset val="162"/>
          </rPr>
          <t>END</t>
        </r>
      </text>
    </comment>
    <comment ref="H56" authorId="0" shapeId="0">
      <text>
        <r>
          <rPr>
            <b/>
            <sz val="8"/>
            <color indexed="81"/>
            <rFont val="Tahoma"/>
            <family val="2"/>
            <charset val="162"/>
          </rPr>
          <t>END</t>
        </r>
      </text>
    </comment>
  </commentList>
</comments>
</file>

<file path=xl/comments20.xml><?xml version="1.0" encoding="utf-8"?>
<comments xmlns="http://schemas.openxmlformats.org/spreadsheetml/2006/main">
  <authors>
    <author>gkilinc</author>
  </authors>
  <commentList>
    <comment ref="B1" authorId="0" shapeId="0">
      <text>
        <r>
          <rPr>
            <b/>
            <sz val="8"/>
            <color indexed="81"/>
            <rFont val="Tahoma"/>
            <family val="2"/>
            <charset val="162"/>
          </rPr>
          <t>BEGIN</t>
        </r>
      </text>
    </comment>
    <comment ref="G48" authorId="0" shapeId="0">
      <text>
        <r>
          <rPr>
            <b/>
            <sz val="8"/>
            <color indexed="81"/>
            <rFont val="Tahoma"/>
            <family val="2"/>
            <charset val="162"/>
          </rPr>
          <t>END</t>
        </r>
      </text>
    </comment>
  </commentList>
</comments>
</file>

<file path=xl/comments3.xml><?xml version="1.0" encoding="utf-8"?>
<comments xmlns="http://schemas.openxmlformats.org/spreadsheetml/2006/main">
  <authors>
    <author>gkilinc</author>
  </authors>
  <commentList>
    <comment ref="C6" authorId="0" shapeId="0">
      <text>
        <r>
          <rPr>
            <b/>
            <sz val="8"/>
            <color indexed="81"/>
            <rFont val="Tahoma"/>
            <family val="2"/>
            <charset val="162"/>
          </rPr>
          <t>BEGIN</t>
        </r>
      </text>
    </comment>
    <comment ref="F6" authorId="0" shapeId="0">
      <text>
        <r>
          <rPr>
            <b/>
            <sz val="8"/>
            <color indexed="81"/>
            <rFont val="Tahoma"/>
            <family val="2"/>
            <charset val="162"/>
          </rPr>
          <t>BEGIN</t>
        </r>
      </text>
    </comment>
    <comment ref="E92" authorId="0" shapeId="0">
      <text>
        <r>
          <rPr>
            <b/>
            <sz val="8"/>
            <color indexed="81"/>
            <rFont val="Tahoma"/>
            <family val="2"/>
            <charset val="162"/>
          </rPr>
          <t>END</t>
        </r>
      </text>
    </comment>
    <comment ref="H92" authorId="0" shapeId="0">
      <text>
        <r>
          <rPr>
            <b/>
            <sz val="8"/>
            <color indexed="81"/>
            <rFont val="Tahoma"/>
            <family val="2"/>
            <charset val="162"/>
          </rPr>
          <t>END</t>
        </r>
      </text>
    </comment>
  </commentList>
</comments>
</file>

<file path=xl/comments4.xml><?xml version="1.0" encoding="utf-8"?>
<comments xmlns="http://schemas.openxmlformats.org/spreadsheetml/2006/main">
  <authors>
    <author>gkilinc</author>
  </authors>
  <commentList>
    <comment ref="C7" authorId="0" shapeId="0">
      <text>
        <r>
          <rPr>
            <b/>
            <sz val="8"/>
            <color indexed="81"/>
            <rFont val="Tahoma"/>
            <family val="2"/>
            <charset val="162"/>
          </rPr>
          <t>BEGIN</t>
        </r>
      </text>
    </comment>
    <comment ref="D7" authorId="0" shapeId="0">
      <text>
        <r>
          <rPr>
            <b/>
            <sz val="8"/>
            <color indexed="81"/>
            <rFont val="Tahoma"/>
            <family val="2"/>
            <charset val="162"/>
          </rPr>
          <t>BEGIN</t>
        </r>
      </text>
    </comment>
    <comment ref="E7" authorId="0" shapeId="0">
      <text>
        <r>
          <rPr>
            <b/>
            <sz val="8"/>
            <color indexed="81"/>
            <rFont val="Tahoma"/>
            <family val="2"/>
            <charset val="162"/>
          </rPr>
          <t>BEGIN</t>
        </r>
      </text>
    </comment>
    <comment ref="F7" authorId="0" shapeId="0">
      <text>
        <r>
          <rPr>
            <b/>
            <sz val="8"/>
            <color indexed="81"/>
            <rFont val="Tahoma"/>
            <family val="2"/>
            <charset val="162"/>
          </rPr>
          <t>BEGIN</t>
        </r>
      </text>
    </comment>
    <comment ref="C70" authorId="0" shapeId="0">
      <text>
        <r>
          <rPr>
            <b/>
            <sz val="8"/>
            <color indexed="81"/>
            <rFont val="Tahoma"/>
            <family val="2"/>
            <charset val="162"/>
          </rPr>
          <t>END</t>
        </r>
      </text>
    </comment>
    <comment ref="D70" authorId="0" shapeId="0">
      <text>
        <r>
          <rPr>
            <b/>
            <sz val="8"/>
            <color indexed="81"/>
            <rFont val="Tahoma"/>
            <family val="2"/>
            <charset val="162"/>
          </rPr>
          <t>END</t>
        </r>
      </text>
    </comment>
    <comment ref="E70" authorId="0" shapeId="0">
      <text>
        <r>
          <rPr>
            <b/>
            <sz val="8"/>
            <color indexed="81"/>
            <rFont val="Tahoma"/>
            <family val="2"/>
            <charset val="162"/>
          </rPr>
          <t>END</t>
        </r>
      </text>
    </comment>
    <comment ref="F70" authorId="0" shapeId="0">
      <text>
        <r>
          <rPr>
            <b/>
            <sz val="8"/>
            <color indexed="81"/>
            <rFont val="Tahoma"/>
            <family val="2"/>
            <charset val="162"/>
          </rPr>
          <t>END</t>
        </r>
      </text>
    </comment>
  </commentList>
</comments>
</file>

<file path=xl/comments5.xml><?xml version="1.0" encoding="utf-8"?>
<comments xmlns="http://schemas.openxmlformats.org/spreadsheetml/2006/main">
  <authors>
    <author>gkilinc</author>
    <author>erdogana</author>
  </authors>
  <commentList>
    <comment ref="B7" authorId="0" shapeId="0">
      <text>
        <r>
          <rPr>
            <b/>
            <sz val="8"/>
            <color indexed="81"/>
            <rFont val="Tahoma"/>
            <family val="2"/>
            <charset val="162"/>
          </rPr>
          <t>BEGIN</t>
        </r>
      </text>
    </comment>
    <comment ref="C7" authorId="0" shapeId="0">
      <text>
        <r>
          <rPr>
            <b/>
            <sz val="8"/>
            <color indexed="81"/>
            <rFont val="Tahoma"/>
            <family val="2"/>
            <charset val="162"/>
          </rPr>
          <t>BEGIN</t>
        </r>
      </text>
    </comment>
    <comment ref="B22" authorId="1" shapeId="0">
      <text>
        <r>
          <rPr>
            <b/>
            <sz val="8"/>
            <color indexed="81"/>
            <rFont val="Tahoma"/>
            <family val="2"/>
            <charset val="162"/>
          </rPr>
          <t>END</t>
        </r>
      </text>
    </comment>
    <comment ref="C22" authorId="1" shapeId="0">
      <text>
        <r>
          <rPr>
            <b/>
            <sz val="8"/>
            <color indexed="81"/>
            <rFont val="Tahoma"/>
            <family val="2"/>
            <charset val="162"/>
          </rPr>
          <t>END</t>
        </r>
      </text>
    </comment>
  </commentList>
</comments>
</file>

<file path=xl/comments6.xml><?xml version="1.0" encoding="utf-8"?>
<comments xmlns="http://schemas.openxmlformats.org/spreadsheetml/2006/main">
  <authors>
    <author>gkilinc</author>
    <author>erdogana</author>
  </authors>
  <commentList>
    <comment ref="B7" authorId="0" shapeId="0">
      <text>
        <r>
          <rPr>
            <b/>
            <sz val="8"/>
            <color indexed="81"/>
            <rFont val="Tahoma"/>
            <family val="2"/>
            <charset val="162"/>
          </rPr>
          <t>BEGIN</t>
        </r>
      </text>
    </comment>
    <comment ref="C7" authorId="0" shapeId="0">
      <text>
        <r>
          <rPr>
            <b/>
            <sz val="8"/>
            <color indexed="81"/>
            <rFont val="Tahoma"/>
            <family val="2"/>
            <charset val="162"/>
          </rPr>
          <t>BEGIN</t>
        </r>
      </text>
    </comment>
    <comment ref="B22" authorId="1" shapeId="0">
      <text>
        <r>
          <rPr>
            <b/>
            <sz val="8"/>
            <color indexed="81"/>
            <rFont val="Tahoma"/>
            <family val="2"/>
            <charset val="162"/>
          </rPr>
          <t>END</t>
        </r>
      </text>
    </comment>
    <comment ref="C22" authorId="1" shapeId="0">
      <text>
        <r>
          <rPr>
            <b/>
            <sz val="8"/>
            <color indexed="81"/>
            <rFont val="Tahoma"/>
            <family val="2"/>
            <charset val="162"/>
          </rPr>
          <t>END</t>
        </r>
      </text>
    </comment>
  </commentList>
</comments>
</file>

<file path=xl/comments7.xml><?xml version="1.0" encoding="utf-8"?>
<comments xmlns="http://schemas.openxmlformats.org/spreadsheetml/2006/main">
  <authors>
    <author>gkilinc</author>
    <author>GKILINC</author>
  </authors>
  <commentList>
    <comment ref="C13" authorId="0" shapeId="0">
      <text>
        <r>
          <rPr>
            <b/>
            <sz val="8"/>
            <color indexed="81"/>
            <rFont val="Tahoma"/>
            <family val="2"/>
            <charset val="162"/>
          </rPr>
          <t>BEGIN</t>
        </r>
      </text>
    </comment>
    <comment ref="P52" authorId="1" shapeId="0">
      <text>
        <r>
          <rPr>
            <b/>
            <sz val="8"/>
            <color indexed="81"/>
            <rFont val="Tahoma"/>
            <family val="2"/>
            <charset val="162"/>
          </rPr>
          <t>END</t>
        </r>
      </text>
    </comment>
  </commentList>
</comments>
</file>

<file path=xl/comments8.xml><?xml version="1.0" encoding="utf-8"?>
<comments xmlns="http://schemas.openxmlformats.org/spreadsheetml/2006/main">
  <authors>
    <author>gkilinc</author>
    <author>YasarN</author>
  </authors>
  <commentList>
    <comment ref="C6" authorId="0" shapeId="0">
      <text>
        <r>
          <rPr>
            <b/>
            <sz val="8"/>
            <color indexed="81"/>
            <rFont val="Tahoma"/>
            <family val="2"/>
            <charset val="162"/>
          </rPr>
          <t>BEGIN</t>
        </r>
      </text>
    </comment>
    <comment ref="D6" authorId="0" shapeId="0">
      <text>
        <r>
          <rPr>
            <b/>
            <sz val="8"/>
            <color indexed="81"/>
            <rFont val="Tahoma"/>
            <family val="2"/>
            <charset val="162"/>
          </rPr>
          <t>BEGIN</t>
        </r>
      </text>
    </comment>
    <comment ref="C66" authorId="1" shapeId="0">
      <text>
        <r>
          <rPr>
            <b/>
            <sz val="8"/>
            <color indexed="81"/>
            <rFont val="Tahoma"/>
            <family val="2"/>
            <charset val="162"/>
          </rPr>
          <t>END</t>
        </r>
      </text>
    </comment>
    <comment ref="D66" authorId="1" shapeId="0">
      <text>
        <r>
          <rPr>
            <b/>
            <sz val="8"/>
            <color indexed="81"/>
            <rFont val="Tahoma"/>
            <family val="2"/>
            <charset val="162"/>
          </rPr>
          <t>END</t>
        </r>
      </text>
    </comment>
  </commentList>
</comments>
</file>

<file path=xl/comments9.xml><?xml version="1.0" encoding="utf-8"?>
<comments xmlns="http://schemas.openxmlformats.org/spreadsheetml/2006/main">
  <authors>
    <author>gkilinc</author>
    <author>YasarN</author>
  </authors>
  <commentList>
    <comment ref="B9" authorId="0" shapeId="0">
      <text>
        <r>
          <rPr>
            <b/>
            <sz val="8"/>
            <color indexed="81"/>
            <rFont val="Tahoma"/>
            <family val="2"/>
            <charset val="162"/>
          </rPr>
          <t>BEGIN</t>
        </r>
      </text>
    </comment>
    <comment ref="C9" authorId="0" shapeId="0">
      <text>
        <r>
          <rPr>
            <b/>
            <sz val="8"/>
            <color indexed="81"/>
            <rFont val="Tahoma"/>
            <family val="2"/>
            <charset val="162"/>
          </rPr>
          <t>BEGIN</t>
        </r>
      </text>
    </comment>
    <comment ref="B66" authorId="1" shapeId="0">
      <text>
        <r>
          <rPr>
            <b/>
            <sz val="8"/>
            <color indexed="81"/>
            <rFont val="Tahoma"/>
            <family val="2"/>
            <charset val="162"/>
          </rPr>
          <t>END</t>
        </r>
      </text>
    </comment>
    <comment ref="C66" authorId="1" shapeId="0">
      <text>
        <r>
          <rPr>
            <b/>
            <sz val="8"/>
            <color indexed="81"/>
            <rFont val="Tahoma"/>
            <family val="2"/>
            <charset val="162"/>
          </rPr>
          <t>END</t>
        </r>
      </text>
    </comment>
  </commentList>
</comments>
</file>

<file path=xl/sharedStrings.xml><?xml version="1.0" encoding="utf-8"?>
<sst xmlns="http://schemas.openxmlformats.org/spreadsheetml/2006/main" count="4636" uniqueCount="2806">
  <si>
    <t>Bankanın Ticari Unvanı:</t>
  </si>
  <si>
    <t>Raporlama Dönemi:</t>
  </si>
  <si>
    <t>31.03.2025</t>
  </si>
  <si>
    <t>Title of  Bank:</t>
  </si>
  <si>
    <t>Period:</t>
  </si>
  <si>
    <t>Yönetim Merkezi Adresi:</t>
  </si>
  <si>
    <t>Head Office Address:</t>
  </si>
  <si>
    <t>Telefon:</t>
  </si>
  <si>
    <t>Birimi:</t>
  </si>
  <si>
    <t>Bin TL</t>
  </si>
  <si>
    <t>Phone:</t>
  </si>
  <si>
    <t>Currency:</t>
  </si>
  <si>
    <t>Thousand Turkish Lira</t>
  </si>
  <si>
    <t>Faks:</t>
  </si>
  <si>
    <t>Facsmile:</t>
  </si>
  <si>
    <t>Web Sitesi Adresi:</t>
  </si>
  <si>
    <t>URL Site Address:</t>
  </si>
  <si>
    <t>Formu Hazırlayan:</t>
  </si>
  <si>
    <t>Prepared by:</t>
  </si>
  <si>
    <t>Tel:</t>
  </si>
  <si>
    <t>TÜRKİYE BANKALAR BİRLİĞİ TARAFINDAN</t>
  </si>
  <si>
    <t>"THE COMMON DATA SET"</t>
  </si>
  <si>
    <t xml:space="preserve">BANKALARCA KAMUYA AÇIKLANACAK FİNANSAL TABLOLAR İLE </t>
  </si>
  <si>
    <t xml:space="preserve"> PREPARED BY THE BANKS ASSOCIATION OF TURKEY</t>
  </si>
  <si>
    <t>BUNLARA İLİŞKİN AÇIKLAMA VE DİPNOTLAR HAKKINDA TEBLİĞ KAPSAMINDA HAZIRLANAN</t>
  </si>
  <si>
    <t xml:space="preserve">   ACCORDING TO THE COMMUNIQUE PUBLISHED IN OFFICIAL GAZETTE DATED 10 FEB. 2007, NO.26430</t>
  </si>
  <si>
    <t>"ORTAK VERİ GÖNDERİM SETİ"</t>
  </si>
  <si>
    <t xml:space="preserve">FINANCIAL STATEMENTS AND RELATED EXPLANATION AND FOOTNOTES DISCLOSED TO THE PUBLIC </t>
  </si>
  <si>
    <t>"KONSOLİDE OLMAYAN"</t>
  </si>
  <si>
    <t>"BANK ONLY"</t>
  </si>
  <si>
    <t>Bu raporda yer alan konsolide olmayan finansal tablolar ile bunlara ilişkin açıklama ve dipnotlar Bankaların Muhasebe Uygulamalarına ve Belgelerin Saklanmasına İlişkin Usul ve Esaslar Hakkında Yönetmelik, Türkiye Muhasebe Standartları, Türkiye Finansal Raporlama Standartları, bunlara ilişkin ek ve yorumlar ile Bankamız kayıtlarına uygun olarak, aksi belirtilmediği müddetçe bin Türk Lirası cinsinden hazırlanmış olup, bağımsız denetime tabi tutulmuş ve ilişikte sunulmuştur.</t>
  </si>
  <si>
    <r>
      <t>The "</t>
    </r>
    <r>
      <rPr>
        <sz val="12"/>
        <color indexed="10"/>
        <rFont val="Arial"/>
        <family val="2"/>
        <charset val="162"/>
      </rPr>
      <t>Bank Only"</t>
    </r>
    <r>
      <rPr>
        <sz val="12"/>
        <rFont val="Arial"/>
        <family val="2"/>
        <charset val="162"/>
      </rPr>
      <t xml:space="preserve"> financial statements, related explanations and footnotes which are audited and presented in this report, are prepared according to the communique published in Official Gazette dated 1 November 2006 and numbered 26333, and appropriate with the Turkish Accounting Standards, Turkish Financial Reporting Standards, and their related explanations and comments and appropriated with the banks records, unless otherwise specified, in terms of Thousand Turkish Lira.</t>
    </r>
  </si>
  <si>
    <t>İmza</t>
  </si>
  <si>
    <t>Signature</t>
  </si>
  <si>
    <t>Yönetim Kurulu Başkanı</t>
  </si>
  <si>
    <t>Genel Müdür</t>
  </si>
  <si>
    <t>Finansal Raporlamadan Sorumlu</t>
  </si>
  <si>
    <t>Birim Müdürü</t>
  </si>
  <si>
    <t xml:space="preserve">Denetim Komitesi </t>
  </si>
  <si>
    <t>Üyesi</t>
  </si>
  <si>
    <t>BİN TÜRK LİRASI</t>
  </si>
  <si>
    <t xml:space="preserve">CARİ DÖNEM </t>
  </si>
  <si>
    <t xml:space="preserve">ÖNCEKİ DÖNEM </t>
  </si>
  <si>
    <t>VARLIKLAR</t>
  </si>
  <si>
    <t>Dipnot</t>
  </si>
  <si>
    <t>(31/03/2025)</t>
  </si>
  <si>
    <t>(31/12/2024)</t>
  </si>
  <si>
    <t>TP</t>
  </si>
  <si>
    <t>YP</t>
  </si>
  <si>
    <t xml:space="preserve">Toplam </t>
  </si>
  <si>
    <t>I. FİNANSAL VARLIKLAR (Net)</t>
  </si>
  <si>
    <t>1.1.Nakit ve Nakit Benzerleri</t>
  </si>
  <si>
    <t>1.1.1.Nakit Değerler ve Merkez Bankası</t>
  </si>
  <si>
    <t>1.1.2.Bankalar</t>
  </si>
  <si>
    <t>1.1.3.Para Piyasalarından Alacaklar</t>
  </si>
  <si>
    <r>
      <t xml:space="preserve">1.1.4.Beklenen Zarar Karşılıkları (-) </t>
    </r>
    <r>
      <rPr>
        <b/>
        <sz val="9"/>
        <rFont val="Arial"/>
        <family val="2"/>
        <charset val="162"/>
      </rPr>
      <t>(Sadece karşılık ayıran bankalar tarafından doldurulacaktır.)</t>
    </r>
  </si>
  <si>
    <t>1.2.Gerçeğe Uygun Değer Farkı Kar Zarara Yansıtılan Finansal Varlıklar</t>
  </si>
  <si>
    <t>1.2.1.Devlet Borçlanma Senetleri</t>
  </si>
  <si>
    <t>1.2.2.Sermayede Payı Temsil Eden Menkul Değerler</t>
  </si>
  <si>
    <t>1.2.3.Diğer Finansal Varlıklar</t>
  </si>
  <si>
    <t>1.3.Gerçeğe Uygun Değer Farkı Diğer Kapsamlı Gelire Yansıtılan Finansal Varlıklar</t>
  </si>
  <si>
    <t>1.3.1.Devlet Borçlanma Senetleri</t>
  </si>
  <si>
    <t>1.3.2.Sermayede Payı Temsil Eden Menkul Değerler</t>
  </si>
  <si>
    <t>1.3.3.Diğer Finansal Varlıklar</t>
  </si>
  <si>
    <t>1.4.Türev Finansal Varlıklar</t>
  </si>
  <si>
    <t>1.4.1.Türev Finansal Varlıkların Gerçeğe Uygun Değer Farkı Kar Zarara Yansıtılan Kısmı</t>
  </si>
  <si>
    <t>1.4.2.Türev Finansal Varlıkların Gerçeğe Uygun Değer Farkı Diğer Kapsamlı Gelire Yansıtılan Kısmı</t>
  </si>
  <si>
    <t>II. İTFA EDİLMİŞ MALİYETİ İLE ÖLÇÜLEN FİNANSAL VARLIKLAR (Net)</t>
  </si>
  <si>
    <t>2.1.Krediler</t>
  </si>
  <si>
    <t>2.2.Kiralama İşlemlerinden Alacaklar</t>
  </si>
  <si>
    <t>2.3.Faktoring Alacakları</t>
  </si>
  <si>
    <t>2.4.İtfa Edilmiş Maliyeti ile Ölçülen Diğer Finansal Varlıklar</t>
  </si>
  <si>
    <t>2.4.1.Devlet Borçlanma Senetleri</t>
  </si>
  <si>
    <t>2.4.2.Diğer Finansal Varlıklar</t>
  </si>
  <si>
    <r>
      <t>2.5.Beklenen Zarar Karşılıkları (-)</t>
    </r>
    <r>
      <rPr>
        <b/>
        <i/>
        <sz val="9"/>
        <rFont val="Arial"/>
        <family val="2"/>
        <charset val="162"/>
      </rPr>
      <t xml:space="preserve"> (Sadece karşılık ayıran bankalar tarafından doldurulacaktır.)</t>
    </r>
  </si>
  <si>
    <r>
      <t xml:space="preserve">2.5.Donuk Alacaklar </t>
    </r>
    <r>
      <rPr>
        <b/>
        <sz val="9"/>
        <rFont val="Arial"/>
        <family val="2"/>
        <charset val="162"/>
      </rPr>
      <t>(Sadece karşılık ayırmayan bankalar tarafından doldurulacaktır.)</t>
    </r>
  </si>
  <si>
    <r>
      <t xml:space="preserve">2.6.Özel Karşılıklar (-)  </t>
    </r>
    <r>
      <rPr>
        <b/>
        <sz val="9"/>
        <rFont val="Arial"/>
        <family val="2"/>
        <charset val="162"/>
      </rPr>
      <t>(Sadece karşılık ayırmayan bankalar tarafından doldurulacaktır.)</t>
    </r>
  </si>
  <si>
    <t>III. SATIŞ AMAÇLI ELDE TUTULAN VE DURDURULAN FAALİYETLERE İLİŞKİN DURAN VARLIKLAR (Net)</t>
  </si>
  <si>
    <t>3.1.Satış Amaçlı</t>
  </si>
  <si>
    <t>3.2.Durdurulan Faaliyetlere İlişkin</t>
  </si>
  <si>
    <t>IV. ORTAKLIK YATIRIMLARI</t>
  </si>
  <si>
    <t>4.1.İştirakler (Net)</t>
  </si>
  <si>
    <t>4.1.1.Özkaynak Yöntemine Göre Değerlenenler</t>
  </si>
  <si>
    <t>4.1.2.Konsolide Edilmeyenler</t>
  </si>
  <si>
    <t>4.2.Bağlı Ortaklıklar (Net)</t>
  </si>
  <si>
    <t>4.2.1.Konsolide Edilmeyen Mali Ortaklıklar</t>
  </si>
  <si>
    <t>4.2.2.Konsolide Edilmeyen Mali Olmayan Ortaklıklar</t>
  </si>
  <si>
    <t>4.3.Birlikte Kontrol Edilen Ortaklıklar (İş Ortaklıkları) (Net)</t>
  </si>
  <si>
    <t>4.3.1.Özkaynak Yöntemine Göre Muhasebeleştirilenler</t>
  </si>
  <si>
    <t>4.3.2.Konsolide Edilmeyenler</t>
  </si>
  <si>
    <t>V. MADDİ DURAN VARLIKLAR (Net)</t>
  </si>
  <si>
    <t>VI. MADDİ OLMAYAN DURAN VARLIKLAR (Net)</t>
  </si>
  <si>
    <t>6.1.Şerefiye</t>
  </si>
  <si>
    <t>6.2.Diğer</t>
  </si>
  <si>
    <t>VII. YATIRIM AMAÇLI GAYRİMENKULLER (Net)</t>
  </si>
  <si>
    <t>VIII. CARİ VERGİ VARLIĞI</t>
  </si>
  <si>
    <t>IX. ERTELENMİŞ VERGİ VARLIĞI</t>
  </si>
  <si>
    <t>X. DİĞER AKTİFLER (Net)</t>
  </si>
  <si>
    <t>VARLIKLAR TOPLAMI</t>
  </si>
  <si>
    <t>THOUSAND TURKISH LIRA</t>
  </si>
  <si>
    <t>CURRENT PERIOD</t>
  </si>
  <si>
    <t>PRIOR PERIOD</t>
  </si>
  <si>
    <t>ASSETS</t>
  </si>
  <si>
    <t>Disc.</t>
  </si>
  <si>
    <t>TC</t>
  </si>
  <si>
    <t>FC</t>
  </si>
  <si>
    <t>Total</t>
  </si>
  <si>
    <t>I. FINANCIAL ASSETS (Net)</t>
  </si>
  <si>
    <t>1.1.Cash and cash equivalents</t>
  </si>
  <si>
    <t>1.1.1.Cash and balances at Central Bank</t>
  </si>
  <si>
    <t>1.1.2.Banks</t>
  </si>
  <si>
    <t>1.1.3.Receivables from Money Markets</t>
  </si>
  <si>
    <r>
      <t xml:space="preserve">1.1.4.Allowance for expected credit losses (-) </t>
    </r>
    <r>
      <rPr>
        <b/>
        <i/>
        <sz val="9"/>
        <rFont val="Arial"/>
        <family val="2"/>
        <charset val="162"/>
      </rPr>
      <t>(Filled only by banks that apply "TFRS 9 Impairment Model")</t>
    </r>
  </si>
  <si>
    <t>1.2.Financial assets at fair value through profit or loss</t>
  </si>
  <si>
    <t>1.2.1.Public debt securities</t>
  </si>
  <si>
    <t>1.2.2.Equity instruments</t>
  </si>
  <si>
    <t>1.2.3.Other financial assets</t>
  </si>
  <si>
    <t>1.3.Financial assets at fair value through other comprehensive income</t>
  </si>
  <si>
    <t>1.3.1.Public debt securities</t>
  </si>
  <si>
    <t>1.3.2.Equity instruments</t>
  </si>
  <si>
    <t>1.3.3.Other financial assets</t>
  </si>
  <si>
    <t>1.4.Derivative financial assets</t>
  </si>
  <si>
    <t>1.4.1.Derivative financial assets at fair value through profit or loss</t>
  </si>
  <si>
    <t>1.4.2.Derivative financial assets at fair value through other comprehensive income</t>
  </si>
  <si>
    <t>II. FINANCIAL ASSETS MEASURED AT AMORTİSED COST (Net)</t>
  </si>
  <si>
    <t>2.1.Loans</t>
  </si>
  <si>
    <t>2.2.Receivables from leasing transactions</t>
  </si>
  <si>
    <t>2.3.Factoring receivables</t>
  </si>
  <si>
    <t>2.4.Other financial assets measured at amortised cost</t>
  </si>
  <si>
    <t>2.4.1.Public debt securities</t>
  </si>
  <si>
    <t>2.4.2.Other financial assets</t>
  </si>
  <si>
    <r>
      <t>2.5. Allowance for expected credit losses (-)</t>
    </r>
    <r>
      <rPr>
        <b/>
        <i/>
        <sz val="9"/>
        <rFont val="Arial"/>
        <family val="2"/>
        <charset val="162"/>
      </rPr>
      <t xml:space="preserve"> (Filled only by banks that apply "TFRS 9 Impairment Model")</t>
    </r>
  </si>
  <si>
    <r>
      <t xml:space="preserve">2.5.Non-performing loans </t>
    </r>
    <r>
      <rPr>
        <b/>
        <i/>
        <sz val="9"/>
        <rFont val="Arial"/>
        <family val="2"/>
        <charset val="162"/>
      </rPr>
      <t>(Filled only by banks that does not apply "TFRS 9 Impairment Model")</t>
    </r>
  </si>
  <si>
    <r>
      <t xml:space="preserve">2.6.Specific provisions (-) </t>
    </r>
    <r>
      <rPr>
        <b/>
        <i/>
        <sz val="9"/>
        <rFont val="Arial"/>
        <family val="2"/>
        <charset val="162"/>
      </rPr>
      <t>(Filled only by banks that does not apply "TFRS 9 Impairment Model")</t>
    </r>
  </si>
  <si>
    <t>III. NON-CURRENTS ASSETS OR DISPOSAL GROUPS "HELD FOR SALE" AND "FROM DISCONTINUED OPERATIONS (Net)</t>
  </si>
  <si>
    <t>3.1.Held for sale</t>
  </si>
  <si>
    <t>3.2.Held from discontinued operations</t>
  </si>
  <si>
    <t>IV. INVESTMENTS IN ASSOCIATES, SUBSIDIARIES AND JOINT VENTURES</t>
  </si>
  <si>
    <t xml:space="preserve">4.1.Investments in associates (Net)  </t>
  </si>
  <si>
    <t xml:space="preserve">4.1.1.Associates accounted by using equity method </t>
  </si>
  <si>
    <t>4.1.2.Non-consolidated associates</t>
  </si>
  <si>
    <t xml:space="preserve">4.2.Investments in subsidiaries (Net) </t>
  </si>
  <si>
    <t xml:space="preserve">4.2.1.Non-consolidated financial subsidiaries </t>
  </si>
  <si>
    <t xml:space="preserve">4.2.2.Non-consolidated non-financial subsidiaries </t>
  </si>
  <si>
    <t xml:space="preserve">4.3.Jointly Controlled Partnerships (Joint Ventures) (Net)  </t>
  </si>
  <si>
    <t xml:space="preserve">4.3.1.Jointly controlled partnerships accounted by using equity method </t>
  </si>
  <si>
    <t xml:space="preserve">4.3.2.Non-consolidated jointly controlled partnerships </t>
  </si>
  <si>
    <t xml:space="preserve">V. TANGIBLE ASSETS (Net) </t>
  </si>
  <si>
    <t>VI. INTANGIBLE ASSETS AND GOODWILL (Net)</t>
  </si>
  <si>
    <t>6.1.Goodwill</t>
  </si>
  <si>
    <t>6.2.Other</t>
  </si>
  <si>
    <t xml:space="preserve">VII. INVESTMENT PROPERTIES (Net) </t>
  </si>
  <si>
    <t>VIII. CURRENT TAX ASSETS</t>
  </si>
  <si>
    <t>IX. DEFERRED TAX ASSETS</t>
  </si>
  <si>
    <t>X. OTHER ASSETS (Net)</t>
  </si>
  <si>
    <t>TOTAL ASSETS</t>
  </si>
  <si>
    <t>YÜKÜMLÜLÜKLER</t>
  </si>
  <si>
    <t xml:space="preserve">I. MEVDUAT  </t>
  </si>
  <si>
    <t>II. ALINAN KREDİLER</t>
  </si>
  <si>
    <t>III. PARA PİYASALARINA BORÇLAR</t>
  </si>
  <si>
    <t xml:space="preserve">IV. İHRAÇ EDİLEN MENKUL KIYMETLER (Net)  </t>
  </si>
  <si>
    <t>4.1.Bonolar</t>
  </si>
  <si>
    <t>4.2.Varlığa Dayalı Menkul Kıymetler</t>
  </si>
  <si>
    <t>4.3.Tahviller</t>
  </si>
  <si>
    <t>V. FONLAR</t>
  </si>
  <si>
    <t>5.1.Müstakrizlerin Fonları</t>
  </si>
  <si>
    <t>5.2.Diğer</t>
  </si>
  <si>
    <t>VI. GERÇEĞE UYGUN DEĞER FARKI KAR ZARARA YANSITILAN FİNANSAL YÜKÜMLÜLÜKLER</t>
  </si>
  <si>
    <t>VII. TÜREV FİNANSAL YÜKÜMLÜLÜKLER</t>
  </si>
  <si>
    <t>7.1.Türev Finansal Yükümlülüklerin Gerçeğe Uygun Değer Farkı Kar Zarara Yansıtılan Kısmı</t>
  </si>
  <si>
    <t>7.2.Türev Finansal Yükümlülüklerin Gerçeğe Uygun Değer Farkı Diğer Kapsamlı Gelire Yansıtılan Kısmı</t>
  </si>
  <si>
    <t>VIII. FAKTORİNG YÜKÜMLÜLÜKLERİ</t>
  </si>
  <si>
    <t>IX. KİRALAMA İŞLEMLERİNDEN YÜKÜMLÜLÜKLER (Net)</t>
  </si>
  <si>
    <t>X. KARŞILIKLAR</t>
  </si>
  <si>
    <r>
      <t xml:space="preserve">10.1.Genel Karşılıklar </t>
    </r>
    <r>
      <rPr>
        <i/>
        <sz val="9"/>
        <rFont val="Arial"/>
        <family val="2"/>
        <charset val="162"/>
      </rPr>
      <t>(Sadece karşılık ayırmayan bankalar tarafından doldurulacaktır.)</t>
    </r>
  </si>
  <si>
    <t>10.2.Yeniden Yapılanma Karşılığı</t>
  </si>
  <si>
    <t>10.3.Çalışan Hakları Karşılığı</t>
  </si>
  <si>
    <t>10.4.Sigorta Teknik Karşılıkları (Net)</t>
  </si>
  <si>
    <t>10.5.Diğer Karşılıklar</t>
  </si>
  <si>
    <t>XI. CARİ VERGİ BORCU</t>
  </si>
  <si>
    <t>XII. ERTELENMİŞ VERGİ BORCU</t>
  </si>
  <si>
    <t>XIII. SATIŞ AMAÇLI ELDE TUTULAN VE DURDURULAN FAALİYETLERE İLİŞKİN DURAN VARLIK BORÇLARI (Net)</t>
  </si>
  <si>
    <t>13.1.Satış Amaçlı</t>
  </si>
  <si>
    <t>13.2.Durdurulan Faaliyetlere İlişkin</t>
  </si>
  <si>
    <t>XIV. SERMAYE BENZERİ BORÇLANMA ARAÇLARI</t>
  </si>
  <si>
    <t>14.1.Krediler</t>
  </si>
  <si>
    <t>14.2.Diğer Borçlanma Araçları</t>
  </si>
  <si>
    <t>XV. DİĞER YÜKÜMLÜLÜKLER</t>
  </si>
  <si>
    <t>XVI. ÖZKAYNAKLAR</t>
  </si>
  <si>
    <t>16.1.Ödenmiş Sermaye</t>
  </si>
  <si>
    <t>16.2.Sermaye Yedekleri</t>
  </si>
  <si>
    <t>16.2.1.Hisse Senedi İhraç Primleri</t>
  </si>
  <si>
    <t>16.2.2.Hisse Senedi İptal Kârları</t>
  </si>
  <si>
    <t>16.2.3. Diğer Sermaye Yedekleri</t>
  </si>
  <si>
    <t>16.3.Kâr veya Zararda Yeniden Sınıflandırılmayacak Birikmiş Diğer Kapsamlı Gelirler veya Giderler</t>
  </si>
  <si>
    <t>16.4.Kâr veya Zararda Yeniden Sınıflandırılacak Birikmiş Diğer Kapsamlı Gelirler veya Giderler</t>
  </si>
  <si>
    <t>16.5.Kâr Yedekleri</t>
  </si>
  <si>
    <t>16.5.1.Yasal Yedekler</t>
  </si>
  <si>
    <t>16.5.2.Statü Yedekleri</t>
  </si>
  <si>
    <t>16.5.3.Olağanüstü Yedekler</t>
  </si>
  <si>
    <t>16.5.4.Diğer Kâr Yedekleri</t>
  </si>
  <si>
    <t>16.6.Kâr veya Zarar</t>
  </si>
  <si>
    <t>16.6.1.Geçmiş Yıllar Kâr veya Zararı</t>
  </si>
  <si>
    <t>16.6.2.Dönem Net Kâr veya Zararı</t>
  </si>
  <si>
    <t>YÜKÜMLÜLÜKLER TOPLAMI</t>
  </si>
  <si>
    <t>EQUITY AND LIABILITIES</t>
  </si>
  <si>
    <t>I. DEPOSITS</t>
  </si>
  <si>
    <t>II. LOANS RECEIVED</t>
  </si>
  <si>
    <t>III. MONEY MARKET FUNDS</t>
  </si>
  <si>
    <t xml:space="preserve">IV. MARKETABLE SECURITIES (Net)  </t>
  </si>
  <si>
    <t>4.1.Bills</t>
  </si>
  <si>
    <t>4.2.Asset backed securities</t>
  </si>
  <si>
    <t>4.3.Bonds</t>
  </si>
  <si>
    <t>V. FUNDS</t>
  </si>
  <si>
    <t xml:space="preserve">5.1.Borrower funds </t>
  </si>
  <si>
    <t xml:space="preserve">5.2.Other </t>
  </si>
  <si>
    <t>VI. FINANCIAL LIABILITIES AT FAIR VALUE THROUGH PROFIT OR LOSS</t>
  </si>
  <si>
    <t>VII. DERIVATIVE FINANCIAL LIABILITIES</t>
  </si>
  <si>
    <t xml:space="preserve">7.1.Derivative financial liabilities at fair value through profit or loss </t>
  </si>
  <si>
    <t>7.2.Derivative financial liabilities at fair value through other comprehensive income</t>
  </si>
  <si>
    <t>VIII. FACTORING PAYABLES</t>
  </si>
  <si>
    <t>IX. LEASE PAYABLES (Net)</t>
  </si>
  <si>
    <t>X. PROVISIONS</t>
  </si>
  <si>
    <r>
      <t xml:space="preserve">10.1.General loan loss provisions </t>
    </r>
    <r>
      <rPr>
        <i/>
        <sz val="9"/>
        <rFont val="Arial"/>
        <family val="2"/>
        <charset val="162"/>
      </rPr>
      <t>(Filled only by banks that does not apply "TFRS 9 Impairment Model")</t>
    </r>
  </si>
  <si>
    <t>10.2.Provision for restructuring</t>
  </si>
  <si>
    <t>10.3.Reserves for employee benefits</t>
  </si>
  <si>
    <t>10.4.Insurance technical reserves (Net)</t>
  </si>
  <si>
    <t>10.5.Other provisions</t>
  </si>
  <si>
    <t>XI. CURRENT TAX LIABILITIES</t>
  </si>
  <si>
    <t>XII. DEFERRED TAX LIABILITIES</t>
  </si>
  <si>
    <t xml:space="preserve">XIII. LIABILITIES RELATED TO NON-CURRENT ASSETS "HELD FOR SALE" AND "DISCONTINUED OPERATIONS" (Net) </t>
  </si>
  <si>
    <t>13.1.Held for sale</t>
  </si>
  <si>
    <t>13.2.Related to discontinued operations</t>
  </si>
  <si>
    <t>XIV.SUBORDINATED DEBT</t>
  </si>
  <si>
    <t>14.1.Loans</t>
  </si>
  <si>
    <t>14.2.Other debt instruments</t>
  </si>
  <si>
    <t>XV. OTHER LIABILITIES</t>
  </si>
  <si>
    <t>XVI. SHAREHOLDERS` EQUITY</t>
  </si>
  <si>
    <t>16.1.Paid-in capital</t>
  </si>
  <si>
    <t>16.2.Capital reserves</t>
  </si>
  <si>
    <t>16.2.1.Equity share premiums</t>
  </si>
  <si>
    <t>16.2.2.Share cancellation profits</t>
  </si>
  <si>
    <t>16.2.3.Other capital reserves</t>
  </si>
  <si>
    <t>16.3.Other accumulated comprehensive income that will not be reclassified in profit or loss</t>
  </si>
  <si>
    <t>16.4.Other accumulated comprehensive income that will be reclassified in profit or loss</t>
  </si>
  <si>
    <t>16.5.Profit reserves</t>
  </si>
  <si>
    <t>16.5.1.Legal reserves</t>
  </si>
  <si>
    <t>16.5.2.Statutory reserves</t>
  </si>
  <si>
    <t>16.5.3.Extraordinary reserves</t>
  </si>
  <si>
    <t>16.5.4.Other profit reserves</t>
  </si>
  <si>
    <t>16.6. Profit or loss</t>
  </si>
  <si>
    <t>16.6.1.Prior years' profits or losses</t>
  </si>
  <si>
    <t>16.6.2.Current period net profit or loss</t>
  </si>
  <si>
    <t>TOTAL EQUITY AND LIABILITIES</t>
  </si>
  <si>
    <t>A. BİLANÇO DIŞI YÜKÜMLÜLÜKLER (I+II+III)</t>
  </si>
  <si>
    <t>I. GARANTİ ve KEFALETLER</t>
  </si>
  <si>
    <t>1.1.Teminat Mektupları</t>
  </si>
  <si>
    <t>1.1.1.Devlet İhale Kanunu Kapsamına Girenler</t>
  </si>
  <si>
    <t>1.1.2.Dış Ticaret İşlemleri Dolayısıyla Verilenler</t>
  </si>
  <si>
    <t>1.1.3.Diğer Teminat Mektupları</t>
  </si>
  <si>
    <t>1.2.Banka Kredileri</t>
  </si>
  <si>
    <t>1.2.1.İthalat Kabul Kredileri</t>
  </si>
  <si>
    <t>1.2.2.Diğer Banka Kabulleri</t>
  </si>
  <si>
    <t>1.3.Akreditifler</t>
  </si>
  <si>
    <t>1.3.1.Belgeli Akreditifler</t>
  </si>
  <si>
    <t>1.3.2.Diğer Akreditifler</t>
  </si>
  <si>
    <t>1.4.Garanti Verilen Prefinansmanlar</t>
  </si>
  <si>
    <t>1.5.Cirolar</t>
  </si>
  <si>
    <t>1.5.1.T.C. Merkez Bankasına Cirolar</t>
  </si>
  <si>
    <t>1.5.2.Diğer Cirolar</t>
  </si>
  <si>
    <t xml:space="preserve">1.6.Menkul Kıy. İh. Satın Alma Garantilerimizden </t>
  </si>
  <si>
    <t>1.7.Faktoring Garantilerinden</t>
  </si>
  <si>
    <t>1.8.Diğer Garantilerimizden</t>
  </si>
  <si>
    <t>1.9.Diğer Kefaletlerimizden</t>
  </si>
  <si>
    <t>II. TAAHHÜTLER</t>
  </si>
  <si>
    <t>2.1.Cayılamaz Taahhütler</t>
  </si>
  <si>
    <t>2.1.1.Vadeli Aktif Değerler Alım Satım Taahhütleri</t>
  </si>
  <si>
    <t>2.1.2.Vadeli Mevduat Alım Satım Taahhütleri</t>
  </si>
  <si>
    <t xml:space="preserve">2.1.3.İştir. ve Bağ. Ort. Ser. İşt. Taahhütleri </t>
  </si>
  <si>
    <t>2.1.4.Kul. Gar. Kredi Tahsis Taahhütleri</t>
  </si>
  <si>
    <t>2.1.5.Men. Kıy. İhr. Aracılık Taahhütleri</t>
  </si>
  <si>
    <t>2.1.6.Zorunlu Karşılık Ödeme Taahhüdü</t>
  </si>
  <si>
    <t>2.1.7.Çekler İçin Ödeme Taahhütleri</t>
  </si>
  <si>
    <t>2.1.8.İhracat Taahhütlerinden Kaynaklanan Vergi ve Fon Yükümlülükleri</t>
  </si>
  <si>
    <t>2.1.9.Kredi Kartı Harcama Limit Taahhütleri</t>
  </si>
  <si>
    <t>2.1.10.Kredi Kartları ve Bankacılık Hizmetlerine İlişkin Promosyon Uyg. Taah.</t>
  </si>
  <si>
    <t>2.1.11.Açığa Menkul Kıymet Satış Taahhütlerinden Alacaklar</t>
  </si>
  <si>
    <t>2.1.12.Açığa Menkul Kıymet Satış Taahhütlerinden Borçlar</t>
  </si>
  <si>
    <t>2.1.13.Diğer Cayılamaz Taahhütler</t>
  </si>
  <si>
    <t>2.2.Cayılabilir Taahhütler</t>
  </si>
  <si>
    <t>2.2.1.Cayılabilir Kredi Tahsis Taahhütleri</t>
  </si>
  <si>
    <t>2.2.2.Diğer Cayılabilir Taahhütler</t>
  </si>
  <si>
    <t>III. TÜREV FİNANSAL ARAÇLAR</t>
  </si>
  <si>
    <t>3.1.Riskten Korunma Amaçlı Türev Finansal Araçlar</t>
  </si>
  <si>
    <t>3.1.1.Gerçeğe Uygun Değer Riskinden Korunma Amaçlı İşlemler</t>
  </si>
  <si>
    <t>3.1.2.Nakit Akış Riskinden Korunma Amaçlı İşlemler</t>
  </si>
  <si>
    <t>3.1.3.Yurtdışındaki Net Yatırım Riskinden Korunma Amaçlı İşlemler</t>
  </si>
  <si>
    <t>3.2.Alım Satım Amaçlı İşlemler</t>
  </si>
  <si>
    <t>3.2.1.Vadeli Döviz Alım-Satım İşlemleri</t>
  </si>
  <si>
    <t>3.2.1.1.Vadeli Döviz Alım İşlemleri</t>
  </si>
  <si>
    <t>3.2.1.2.Vadeli Döviz Satım İşlemleri</t>
  </si>
  <si>
    <t>3.2.2.Para ve Faiz Swap İşlemleri</t>
  </si>
  <si>
    <t>3.2.2.1.Swap Para Alım İşlemleri</t>
  </si>
  <si>
    <t>3.2.2.2.Swap Para Satım İşlemleri</t>
  </si>
  <si>
    <t>3.2.2.3.Swap Faiz Alım İşlemleri</t>
  </si>
  <si>
    <t>3.2.2.4.Swap Faiz Satım İşlemleri</t>
  </si>
  <si>
    <t>3.2.3.Para, Faiz ve Menkul Değer Opsiyonları</t>
  </si>
  <si>
    <t>3.2.3.1.Para Alım Opsiyonları</t>
  </si>
  <si>
    <t>3.2.3.2.Para Satım Opsiyonları</t>
  </si>
  <si>
    <t>3.2.3.3.Faiz Alım Opsiyonları</t>
  </si>
  <si>
    <t>3.2.3.4.Faiz Satım Opsiyonları</t>
  </si>
  <si>
    <t>3.2.3.5.Menkul Değerler Alım Opsiyonları</t>
  </si>
  <si>
    <t>3.2.3.6.Menkul Değerler Satım Opsiyonları</t>
  </si>
  <si>
    <t>3.2.4.Futures Para İşlemleri</t>
  </si>
  <si>
    <t>3.2.4.1.Futures Para Alım İşlemleri</t>
  </si>
  <si>
    <t>3.2.4.2.Futures Para Satım İşlemleri</t>
  </si>
  <si>
    <t>3.2.5.Futures Faiz Alım-Satım İşlemleri</t>
  </si>
  <si>
    <t>3.2.5.1.Futures Faiz Alım İşlemleri</t>
  </si>
  <si>
    <t>3.2.5.2.Futures Faiz Satım İşlemleri</t>
  </si>
  <si>
    <t>3.2.6.Diğer</t>
  </si>
  <si>
    <t>B. EMANET VE REHİNLİ KIYMETLER (IV+V+VI)</t>
  </si>
  <si>
    <t>IV. EMANET KIYMETLER</t>
  </si>
  <si>
    <t>4.1.Müşteri Fon ve Portföy Mevcutları</t>
  </si>
  <si>
    <t>4.2.Emanete Alınan Menkul Değerler</t>
  </si>
  <si>
    <t>4.3.Tahsile Alınan Çekler</t>
  </si>
  <si>
    <t>4.4.Tahsile Alınan Ticari Senetler</t>
  </si>
  <si>
    <t>4.5.Tahsile Alınan Diğer Kıymetler</t>
  </si>
  <si>
    <t>4.6.İhracına Aracı Olunan Kıymetler</t>
  </si>
  <si>
    <t>4.7.Diğer Emanet Kıymetler</t>
  </si>
  <si>
    <t>4.8.Emanet Kıymet Alanlar</t>
  </si>
  <si>
    <t>V. REHİNLİ KIYMETLER</t>
  </si>
  <si>
    <t>5.1.Menkul Kıymetler</t>
  </si>
  <si>
    <t>5.2.Teminat Senetleri</t>
  </si>
  <si>
    <t>5.3.Emtia</t>
  </si>
  <si>
    <t>5.4.Varant</t>
  </si>
  <si>
    <t>5.5.Gayrimenkul</t>
  </si>
  <si>
    <t>5.6.Diğer Rehinli Kıymetler</t>
  </si>
  <si>
    <t>5.7.Rehinli Kıymet Alanlar</t>
  </si>
  <si>
    <t>VI. KABUL EDİLEN AVALLER VE KEFALETLER</t>
  </si>
  <si>
    <t>BİLANÇO DIŞI HESAPLAR TOPLAMI (A+B)</t>
  </si>
  <si>
    <t>A. OFF BALANCE SHEET COMMITMENTS</t>
  </si>
  <si>
    <t>I. GUARANTEES AND WARRANTIES</t>
  </si>
  <si>
    <t>1.1.Letters of guarantee</t>
  </si>
  <si>
    <t xml:space="preserve">1.1.1.Guarantees subject to State Tender Law </t>
  </si>
  <si>
    <t>1.1.2.Guarantees given for foreign trade operations</t>
  </si>
  <si>
    <t>1.1.3.Other letters of guarantee</t>
  </si>
  <si>
    <t>1.2.Bank acceptances</t>
  </si>
  <si>
    <t>1.2.1.Import letter of acceptance</t>
  </si>
  <si>
    <t>1.2.2.Other bank acceptances</t>
  </si>
  <si>
    <t>1.3.Letters of credit</t>
  </si>
  <si>
    <t>1.3.1.Documentary letters of credit</t>
  </si>
  <si>
    <t>1.3.2.Other letters of credit</t>
  </si>
  <si>
    <t>1.4.Prefinancing given as guarantee</t>
  </si>
  <si>
    <t>1.5.Endorsements</t>
  </si>
  <si>
    <t>1.5.1.Endorsements to the Central Bank of Turkey</t>
  </si>
  <si>
    <t>1.5.2.Other endorsements</t>
  </si>
  <si>
    <t>1.6.Purchase guarantees for Securities issued</t>
  </si>
  <si>
    <t>1.7.Factoring guarantees</t>
  </si>
  <si>
    <t>1.8.Other guarantees</t>
  </si>
  <si>
    <t>1.9.Other warrantees</t>
  </si>
  <si>
    <t>II. COMMITMENTS</t>
  </si>
  <si>
    <t>2.1.Irrevocable commitments</t>
  </si>
  <si>
    <t>2.1.1.Asset purchase and sales commitments</t>
  </si>
  <si>
    <t>2.1.2.Deposit purchase and sales commitments</t>
  </si>
  <si>
    <t>2.1.3.Share capital commitment to associates and subsidiaries</t>
  </si>
  <si>
    <t>2.1.4.Loan granting commitments</t>
  </si>
  <si>
    <t>2.1.5.Securities issue brokerage commitments</t>
  </si>
  <si>
    <t>2.1.6.Commitments for reserve requirements</t>
  </si>
  <si>
    <t>2.1.7.Commitments for checks payments</t>
  </si>
  <si>
    <t>2.1.8.Tax and fund liabilities from export commitments</t>
  </si>
  <si>
    <t>2.1.9.Commitments for credit card expenditure limits</t>
  </si>
  <si>
    <t>2.1.10.Commitments for credit cards and banking services promotions</t>
  </si>
  <si>
    <t>2.1.11.Receivables from short sale commitments of marketable securities</t>
  </si>
  <si>
    <t>2.1.12.Payables for short sale commitments of marketable securities</t>
  </si>
  <si>
    <t>2.1.13.Other irrevocable commitments</t>
  </si>
  <si>
    <t>2.2.Revocable commitments</t>
  </si>
  <si>
    <t>2.2.1.Revocable loan granting commitments</t>
  </si>
  <si>
    <t>2.2.2.Other revocable commitments</t>
  </si>
  <si>
    <t>III. DERIVATIVE FINANCIAL INSTRUMENTS</t>
  </si>
  <si>
    <t>3.1.Derivative financial instruments held for hedging</t>
  </si>
  <si>
    <t>3.1.1.Fair value hedges</t>
  </si>
  <si>
    <t>3.1.2.Cash flow hedges</t>
  </si>
  <si>
    <t>3.1.3.Hedges for investments made in foreign countries</t>
  </si>
  <si>
    <t>3.2.Trading transactions</t>
  </si>
  <si>
    <t>3.2.1.Forward foreign currency purchase and sale transactions</t>
  </si>
  <si>
    <t>3.2.1.1.Forward foreign currency purchase transactions</t>
  </si>
  <si>
    <t>3.2.1.2.Forward foreign currency sale transactions</t>
  </si>
  <si>
    <t>3.2.2.Currency and interest rate swaps</t>
  </si>
  <si>
    <t>3.2.2.1.Currency swap purchase transactions</t>
  </si>
  <si>
    <t>3.2.2.2.Currency swap sale transactions</t>
  </si>
  <si>
    <t>3.2.2.3.Interest rate swap purchase transactions</t>
  </si>
  <si>
    <t>3.2.2.4.Interest rate swap sale transactions</t>
  </si>
  <si>
    <t>3.2.3.Currency, interest rate and securities options</t>
  </si>
  <si>
    <t>3.2.3.1.Currency purchase options</t>
  </si>
  <si>
    <t>3.2.3.2.Currency sale options</t>
  </si>
  <si>
    <t>3.2.3.3.Interest rate purchase options</t>
  </si>
  <si>
    <t>3.2.3.4.Interest rate sale options</t>
  </si>
  <si>
    <t>3.2.3.5.Securities purchase options</t>
  </si>
  <si>
    <t>3.2.3.6.Securities sale options</t>
  </si>
  <si>
    <t>3.2.4.Currency futures</t>
  </si>
  <si>
    <t>3.2.4.1.Currency purchase futures</t>
  </si>
  <si>
    <t>3.2.4.2.Currency sale futures</t>
  </si>
  <si>
    <t>3.2.5.Interest rate futures</t>
  </si>
  <si>
    <t>3.2.5.1.Interest rate purchase futures</t>
  </si>
  <si>
    <t>3.2.5.2.Interest rate sale futures</t>
  </si>
  <si>
    <t>3.2.6.Other</t>
  </si>
  <si>
    <t>B. CUSTODY AND PLEDGED SECURITIES (IV+V+VI)</t>
  </si>
  <si>
    <t>IV. ITEMS HELD IN CUSTODY</t>
  </si>
  <si>
    <t>4.1.Assets under management</t>
  </si>
  <si>
    <t>4.2.Securities held in custody</t>
  </si>
  <si>
    <t>4.3.Checks received for collection</t>
  </si>
  <si>
    <t>4.4.Commercial notes received for collection</t>
  </si>
  <si>
    <t>4.5.Other assets received for collection</t>
  </si>
  <si>
    <t>4.6.Securities received for public offering</t>
  </si>
  <si>
    <t>4.7.Other items under custody</t>
  </si>
  <si>
    <t>4.8.Custodians</t>
  </si>
  <si>
    <t>V. PLEDGED ITEMS</t>
  </si>
  <si>
    <t>5.1.Marketable securities</t>
  </si>
  <si>
    <t>5.2.Guarantee notes</t>
  </si>
  <si>
    <t>5.3.Commodity</t>
  </si>
  <si>
    <t>5.4.Warrant</t>
  </si>
  <si>
    <t>5.5.Immovables</t>
  </si>
  <si>
    <t>5.6.Other pledged items</t>
  </si>
  <si>
    <t>5.7.Depositories receving pledged items</t>
  </si>
  <si>
    <t>VI. ACCEPTED BILL OF GUARANTEES AND WARRANTIES</t>
  </si>
  <si>
    <t>TOTAL OFF BALANCE SHEET COMMITMENTS</t>
  </si>
  <si>
    <t>GELİR VE GİDER KALEMLERİ</t>
  </si>
  <si>
    <t>CARİ DÖNEM</t>
  </si>
  <si>
    <t>ÖNCEKİ DÖNEM</t>
  </si>
  <si>
    <t>(01/01/2025-31/03/2025)</t>
  </si>
  <si>
    <t>(01/01/2024-31/03/2024)</t>
  </si>
  <si>
    <t>(01/07/2024-30/09/2024)</t>
  </si>
  <si>
    <t>(01/07/2023-30/09/2023)</t>
  </si>
  <si>
    <t xml:space="preserve">I. FAİZ GELİRLERİ  </t>
  </si>
  <si>
    <t>1.1.Kredilerden Alınan Faizler</t>
  </si>
  <si>
    <t>1.2.Zorunlu Karşılıklardan Alınan Faizler</t>
  </si>
  <si>
    <t>1.3.Bankalardan Alınan Faizler</t>
  </si>
  <si>
    <t>1.4.Para Piyasası İşlemlerinden Alınan Faizler</t>
  </si>
  <si>
    <t>1.5.Menkul Değerlerden Alınan Faizler</t>
  </si>
  <si>
    <t>1.5.1.Gerçeğe Uygun Değer Farkı Kar Zarara Yansıtılanlar</t>
  </si>
  <si>
    <t>1.5.2.Gerçeğe Uygun Değer Farkı Diğer Kapsamlı Gelire Yansıtılanlar</t>
  </si>
  <si>
    <t>1.5.3.İtfa Edilmiş Maliyeti İle Ölçülenler</t>
  </si>
  <si>
    <t>1.6.Finansal Kiralama Faiz Gelirleri</t>
  </si>
  <si>
    <t xml:space="preserve">1.7.Diğer Faiz Gelirleri  </t>
  </si>
  <si>
    <t>II. FAİZ GİDERLERİ (-)</t>
  </si>
  <si>
    <t>2.1.Mevduata Verilen Faizler</t>
  </si>
  <si>
    <t xml:space="preserve">2.2.Kullanılan Kredilere Verilen Faizler </t>
  </si>
  <si>
    <t>2.3.Para Piyasası İşlemlerine Verilen Faizler</t>
  </si>
  <si>
    <t>2.4.İhraç Edilen Menkul Kıymetlere Verilen Faizler</t>
  </si>
  <si>
    <t xml:space="preserve">2.5.Kiralama Faiz Giderleri  </t>
  </si>
  <si>
    <t xml:space="preserve">2.6.Diğer Faiz Giderleri  </t>
  </si>
  <si>
    <t>III. NET FAİZ GELİRİ/GİDERİ (I - II)</t>
  </si>
  <si>
    <t>IV. NET ÜCRET VE KOMİSYON GELİRLERİ/GİDERLERİ</t>
  </si>
  <si>
    <t>4.1.Alınan Ücret ve Komisyonlar</t>
  </si>
  <si>
    <t>4.1.1.Gayri Nakdi Kredilerden</t>
  </si>
  <si>
    <t>4.1.2.Diğer</t>
  </si>
  <si>
    <t>4.2.Verilen Ücret ve Komisyonlar (-)</t>
  </si>
  <si>
    <t>4.2.1.Gayri Nakdi Kredilere</t>
  </si>
  <si>
    <t>4.2.2.Diğer</t>
  </si>
  <si>
    <t>V. TEMETTÜ GELİRLERİ</t>
  </si>
  <si>
    <t>VI. TİCARİ KÂR/ZARAR (Net)</t>
  </si>
  <si>
    <t xml:space="preserve">6.1.Sermaye Piyasası İşlemleri Kârı/Zararı </t>
  </si>
  <si>
    <t>6.2.Türev Finansal İşlemlerden Kâr/Zarar</t>
  </si>
  <si>
    <t xml:space="preserve">6.3.Kambiyo İşlemleri Kârı/Zararı </t>
  </si>
  <si>
    <t>VII. DİĞER FAALİYET GELİRLERİ</t>
  </si>
  <si>
    <t xml:space="preserve">VIII. FAALİYET BRÜT KARI (III+IV+V+VI+VII) </t>
  </si>
  <si>
    <r>
      <t>IX. BEKLENEN ZARAR KARŞILIKLARI GİDERLERİ(-)</t>
    </r>
    <r>
      <rPr>
        <b/>
        <sz val="9"/>
        <rFont val="Arial"/>
        <family val="2"/>
        <charset val="162"/>
      </rPr>
      <t xml:space="preserve"> (Sadece karşılık ayıran bankalar tarafından doldurulacaktır.)</t>
    </r>
  </si>
  <si>
    <r>
      <t xml:space="preserve">X. DİĞER KARŞILIK GİDERLERİ (-)  </t>
    </r>
    <r>
      <rPr>
        <b/>
        <sz val="9"/>
        <rFont val="Arial"/>
        <family val="2"/>
        <charset val="162"/>
      </rPr>
      <t>(Sadece karşılık ayıran bankalar tarafından doldurulacaktır.)</t>
    </r>
  </si>
  <si>
    <r>
      <t xml:space="preserve">X. KREDİ KARŞILIKLARI (-) </t>
    </r>
    <r>
      <rPr>
        <b/>
        <sz val="9"/>
        <rFont val="Arial"/>
        <family val="2"/>
        <charset val="162"/>
      </rPr>
      <t>(Sadece karşılık ayırmayan bankalar tarafından doldurulacaktır.)</t>
    </r>
  </si>
  <si>
    <t>XI. PERSONEL GİDERLERİ (-)</t>
  </si>
  <si>
    <t>XII. DİĞER FAALİYET GİDERLERİ (-)</t>
  </si>
  <si>
    <t>XIII. NET FAALİYET KÂRI/ZARARI (VIII-IX-X-XI-XII)</t>
  </si>
  <si>
    <t>XVI. BİRLEŞME İŞLEMİ SONRASINDA GELİR OLARAK KAYDEDİLEN FAZLALIK TUTARI</t>
  </si>
  <si>
    <t>XV. ÖZKAYNAK YÖNTEMİ UYGULANAN ORTAKLIKLARDAN KÂR/ZARAR</t>
  </si>
  <si>
    <t>XVI. NET PARASAL POZİSYON KÂRI/ZARARI</t>
  </si>
  <si>
    <t>XVII. SÜRDÜRÜLEN FAALİYETLER VERGİ ÖNCESİ K/Z (XIII+...+XVI)</t>
  </si>
  <si>
    <t>XVIII. SÜRDÜRÜLEN FAALİYETLER VERGİ KARŞILIĞI (±)</t>
  </si>
  <si>
    <t>18.1.Cari Vergi Karşılığı</t>
  </si>
  <si>
    <t>18.2.Ertelenmiş Vergi Gider Etkisi (+)</t>
  </si>
  <si>
    <t>18.3.Ertelenmiş Vergi Gelir Etkisi (-)</t>
  </si>
  <si>
    <t>XIX. SÜRDÜRÜLEN FAALİYETLER DÖNEM NET K/Z (XVII±XVIII)</t>
  </si>
  <si>
    <t>XX. DURDURULAN FAALİYETLERDEN GELİRLER</t>
  </si>
  <si>
    <t>20.1.Satış Amaçlı Elde Tutulan Duran Varlık Gelirleri</t>
  </si>
  <si>
    <t>20.2.İştirak, Bağlı Ortaklık ve Birlikte Kontrol Edilen Ortaklıklar (İş Ort.) Satış Karları</t>
  </si>
  <si>
    <t>20.3.Diğer Durdurulan Faaliyet Gelirleri</t>
  </si>
  <si>
    <t>XXI.DURDURULAN FAALİYETLERDEN GİDERLER (-)</t>
  </si>
  <si>
    <t>21.1.Satış Amaçlı Elde Tutulan Duran Varlık Giderleri</t>
  </si>
  <si>
    <t>21.2.İştirak, Bağlı Ortaklık ve Birlikte Kontrol Edilen Ortaklıklar (İş Ort.) Satış Zararları</t>
  </si>
  <si>
    <t>21.3.Diğer Durdurulan Faaliyet Giderleri</t>
  </si>
  <si>
    <t>XXII. DURDURULAN FAALİYETLER VERGİ ÖNCESİ K/Z (XX-XXI)</t>
  </si>
  <si>
    <t>XXIII. DURDURULAN FAALİYETLER VERGİ KARŞILIĞI (±)</t>
  </si>
  <si>
    <t>23.1.Cari Vergi Karşılığı</t>
  </si>
  <si>
    <t>23.2.Ertelenmiş Vergi Gider Etkisi (+)</t>
  </si>
  <si>
    <t>23.3.Ertelenmiş Vergi Gelir Etkisi (-)</t>
  </si>
  <si>
    <t>XXIV. DURDURULAN FAALİYETLER DÖNEM NET K/Z (XXII±XXIII)</t>
  </si>
  <si>
    <t>XXV. DÖNEM NET KARI/ZARARI (XIX+XXIV)</t>
  </si>
  <si>
    <t>Hisse Başına Kâr / Zarar</t>
  </si>
  <si>
    <t>INCOME STATEMENT</t>
  </si>
  <si>
    <t>I. INTEREST INCOME</t>
  </si>
  <si>
    <t>1.1.Interest on loans</t>
  </si>
  <si>
    <t>1.2.Interest received from reserve deposits</t>
  </si>
  <si>
    <t>1.3.Interest received from banks</t>
  </si>
  <si>
    <t>1.4.Interest received from  money market transactions</t>
  </si>
  <si>
    <t>1.5.Interest received from marketable securities portfolio</t>
  </si>
  <si>
    <t>1.5.1.Financial assets at fair value through profit or loss</t>
  </si>
  <si>
    <t>1.5.2. Financial assets at fair value through other comprehensive income</t>
  </si>
  <si>
    <t>1.5.3.Financial assets measured at amortised cost</t>
  </si>
  <si>
    <t>1.6.Finance lease interest income</t>
  </si>
  <si>
    <t>1.7.Other interest income</t>
  </si>
  <si>
    <t>II. INTEREST EXPENSES</t>
  </si>
  <si>
    <t>2.1.Interest on deposits</t>
  </si>
  <si>
    <t>2.2.Interest on funds borrowed</t>
  </si>
  <si>
    <t>2.3.Interest on money market transactions</t>
  </si>
  <si>
    <t>2.4.Interest on securities issued</t>
  </si>
  <si>
    <t>2.5.Finance lease interest expenses</t>
  </si>
  <si>
    <t>2.6.Other interest expenses</t>
  </si>
  <si>
    <t>III. NET INTEREST INCOME/EXPENSE  (I - II)</t>
  </si>
  <si>
    <t>IV. NET FEES AND COMMISSIONS INCOME/EXPENSES</t>
  </si>
  <si>
    <t>4.1.Fees and commissions received</t>
  </si>
  <si>
    <t>4.1.1.Non-cash loans</t>
  </si>
  <si>
    <t>4.1.2.Other</t>
  </si>
  <si>
    <t>4.2.Fees and commissions paid</t>
  </si>
  <si>
    <t>4.2.1.Non-cash loans</t>
  </si>
  <si>
    <t>4.2.2.Other</t>
  </si>
  <si>
    <t>V. DIVIDEND INCOME</t>
  </si>
  <si>
    <t>VI. TRADING PROFIT/LOSS (Net)</t>
  </si>
  <si>
    <t>6.1.Profit/losses from capital market transactions</t>
  </si>
  <si>
    <t>6.2.Profit/losses from derivative financial transactions</t>
  </si>
  <si>
    <t xml:space="preserve">6.3.Foreign exchange profit/losses </t>
  </si>
  <si>
    <t>VII. OTHER OPERATING INCOME</t>
  </si>
  <si>
    <t>VIII. GROSS PROFIT FROM OPERATING ACTIVITIES (III+IV+V+VI+VII)</t>
  </si>
  <si>
    <r>
      <t>IX. ALLOWANCES FOR EXPECTED CREDIT LOSSES (-) (</t>
    </r>
    <r>
      <rPr>
        <b/>
        <i/>
        <sz val="9"/>
        <color indexed="8"/>
        <rFont val="Arial"/>
        <family val="2"/>
        <charset val="162"/>
      </rPr>
      <t>Filled only by banks that apply "TFRS 9 Impairment Model")</t>
    </r>
  </si>
  <si>
    <r>
      <t xml:space="preserve">X. OTHER PROVISION EXPENSES (-) </t>
    </r>
    <r>
      <rPr>
        <b/>
        <i/>
        <sz val="9"/>
        <color indexed="8"/>
        <rFont val="Arial"/>
        <family val="2"/>
        <charset val="162"/>
      </rPr>
      <t>(Filled only by banks that apply "TFRS 9 Impairment Model")</t>
    </r>
  </si>
  <si>
    <r>
      <t xml:space="preserve">X. PROVISION FOR LOAN LOSSES (-) </t>
    </r>
    <r>
      <rPr>
        <b/>
        <i/>
        <sz val="9"/>
        <color indexed="8"/>
        <rFont val="Arial"/>
        <family val="2"/>
        <charset val="162"/>
      </rPr>
      <t>(Filled only by banks that does not apply "TFRS 9 Impairment Model")</t>
    </r>
  </si>
  <si>
    <t>XI. PERSONNEL EXPENSES (-)</t>
  </si>
  <si>
    <t>XII. OTHER OPERATING EXPENSES (-)</t>
  </si>
  <si>
    <t>XIII. NET OPERATING PROFIT/LOSS (VIII-IX-X-XI-XII)</t>
  </si>
  <si>
    <t>XIV. SURPLUS WRITTEN AS GAIN AFTER MERGER</t>
  </si>
  <si>
    <t xml:space="preserve">XV. PROFIT/LOSS FROM EQUITY METHOD APPLIED SUBSIDIARIES </t>
  </si>
  <si>
    <t>XVI. NET MONETORY POSITION GAIN/LOSS</t>
  </si>
  <si>
    <t>XVII. PROFIT/LOSS BEFORE TAXES FROM CONTINUING OPERATIONS (XIII+...+XVI)</t>
  </si>
  <si>
    <t>XVIII. PROVISION FOR TAXES ON INCOME FROM CONTINUING OPERATIONS (±)</t>
  </si>
  <si>
    <t>18.1.Current tax provision</t>
  </si>
  <si>
    <t>18.2.Expense effect of deferred tax (+)</t>
  </si>
  <si>
    <t>18.3.Income effect of deferred tax (-)</t>
  </si>
  <si>
    <t>XIX. NET PROFIT/LOSS FROM CONTINUING OPERATIONS (XVII±XVIII)</t>
  </si>
  <si>
    <t xml:space="preserve">XX. INCOME FROM DISCONTINUED OPERATIONS </t>
  </si>
  <si>
    <t xml:space="preserve">20.1.Income from assets held for sale </t>
  </si>
  <si>
    <t>20.2.Profit from sale of associates, subsidiaries and joint ventures</t>
  </si>
  <si>
    <t xml:space="preserve">20.3.Other income from discontinued operations </t>
  </si>
  <si>
    <t>XXI.EXPENSES FROM DISCONTINUED OPERATIONS  (-)</t>
  </si>
  <si>
    <t xml:space="preserve">21.1.Expenses on assets held for sale </t>
  </si>
  <si>
    <t>21.2.Losses from sale of associates, subsidiaries and joint ventures</t>
  </si>
  <si>
    <t xml:space="preserve">21.3.Other expenses from discontinued operations </t>
  </si>
  <si>
    <t>XXII. PROFIT/LOSS BEFORE TAXES FROM DISCONTINUED OPERATIONS  (±) (XX-XXI)</t>
  </si>
  <si>
    <t>XXIII. TAX PROVISION FOR DISCONTINUED OPERATIONS (±)</t>
  </si>
  <si>
    <t>23.1.Current tax provision</t>
  </si>
  <si>
    <t>23.2.Expense effect of deferred tax (+)</t>
  </si>
  <si>
    <t>23.3.Income effect of deferred tax (-)</t>
  </si>
  <si>
    <t>XXIV. NET PROFIT/LOSS FROM DISCONTINUED OPERATIONS (XXII±XXIII)</t>
  </si>
  <si>
    <t>XXV. NET PROFIT/LOSSES (XIX+XXIX)</t>
  </si>
  <si>
    <t>Profit/Loss per share</t>
  </si>
  <si>
    <t>Cari Dönem</t>
  </si>
  <si>
    <t>Önceki Dönem</t>
  </si>
  <si>
    <t xml:space="preserve"> </t>
  </si>
  <si>
    <t>I. DÖNEM KARI/ZARARI</t>
  </si>
  <si>
    <t>II. DİĞER KAPSAMLI GELİRLER</t>
  </si>
  <si>
    <t>2.1.Kar veya Zararda Yeniden Sınıflandırılmayacaklar</t>
  </si>
  <si>
    <t>2.1.1.Maddi Duran Varlıklar Yeniden Değerleme Artışları/Azalışları</t>
  </si>
  <si>
    <t>2.1.2.Maddi Olmayan Duran Varlıklar Yeniden Değerleme Artışları/Azalışları</t>
  </si>
  <si>
    <t>2.1.3.Tanımlanmış Fayda Planları Yeniden Ölçüm Kazançları/Kayıpları</t>
  </si>
  <si>
    <t>2.1.4.Diğer Kâr veya Zarar Olarak Yeniden Sınıflandırılmayacak Diğer Kapsamlı Gelir Unsurları</t>
  </si>
  <si>
    <t>2.1.5.Kâr veya Zararda Yeniden Sınıflandırılmayacak Diğer Kapsamlı Gelire İlişkin Vergiler</t>
  </si>
  <si>
    <t>2.2.Kâr veya Zararda Yeniden Sınıflandırılacaklar</t>
  </si>
  <si>
    <t>2.2.1.Yabancı Para Çevirim Farkları</t>
  </si>
  <si>
    <t>2.2.2.Gerçeğe Uygun Değer Farkı Diğer Kapsamlı Gelire Yansıtılan Finansal Varlıkların Değerleme ve/veya Sınıflandırma Gelirleri/Giderleri</t>
  </si>
  <si>
    <t>2.2.3.Nakit Akış Riskinden Korunma Gelirleri/Giderleri</t>
  </si>
  <si>
    <t>2.2.4.Yurtdışındaki İşletmeye İlişkin Yatırım Riskinden Korunma Gelirleri/Giderleri</t>
  </si>
  <si>
    <t>2.2.5.Diğer Kâr veya Zarar Olarak Yeniden Sınıflandırılacak Diğer Kapsamlı Gelir Unsurları</t>
  </si>
  <si>
    <t>2.2.6.Kâr veya Zararda Yeniden Sınıflandırılacak Diğer Kapsamlı Gelire İlişkin Vergiler</t>
  </si>
  <si>
    <t>III. TOPLAM KAPSAMLI GELİR (I+II)</t>
  </si>
  <si>
    <t>I. PROFIT (LOSS)</t>
  </si>
  <si>
    <t xml:space="preserve">II. OTHER COMPREHENSIVE INCOME </t>
  </si>
  <si>
    <t>2.1.Other comprehensive income that will not be reclassified to profit or loss</t>
  </si>
  <si>
    <t>2.1.1.Gains (Losses) on Revaluation of Property, Plant and Equipment</t>
  </si>
  <si>
    <t>2.1.2.Gains (losses) on revaluation of Intangible Assets</t>
  </si>
  <si>
    <t>2.1.3.Gains (losses) on remeasurements of defined benefit plans</t>
  </si>
  <si>
    <t>2.1.4.Other Components of Other Comprehensive Income That Will Not Be Reclassified to  Profit Or Loss</t>
  </si>
  <si>
    <t>2.1.5.Taxes Relating To Components Of Other Comprehensive Income That Will Not Be Reclassified To Profit Or Loss</t>
  </si>
  <si>
    <t>2.2.Other Comprehensive Income That Will Be Reclassified to Profit or Loss</t>
  </si>
  <si>
    <t>2.2.1.Exchange Differences on Translation</t>
  </si>
  <si>
    <t>2.2.2.Valuation and/or Reclassification Profit or Loss from financial assets at fair value through other comprehensive income</t>
  </si>
  <si>
    <t xml:space="preserve">2.2.3.Income (Loss) Related with Cash Flow Hedges </t>
  </si>
  <si>
    <t>2.2.4.Income (Loss) Related with Hedges of Net Investments in Foreign Operations</t>
  </si>
  <si>
    <t>2.2.5.Other Components of Other Comprehensive Income that will be Reclassified to Other Profit or Loss</t>
  </si>
  <si>
    <t xml:space="preserve">2.2.6.Taxes Relating To Components Of  Other Comprehensive Income That  Will Be Reclassified To Profit Or Loss  </t>
  </si>
  <si>
    <t>III. TOTAL COMPREHENSIVE INCOME (LOSS) (I+II)</t>
  </si>
  <si>
    <t>ÖZKAYNAK KALEMLERİNDEKİ DEĞİŞİKLİKLER</t>
  </si>
  <si>
    <t xml:space="preserve">Kâr veya Zararda Yeniden Sınıflandırılmayacak </t>
  </si>
  <si>
    <t xml:space="preserve">Kâr veya Zararda Yeniden Sınıflandırılacak </t>
  </si>
  <si>
    <t>Birikmiş Diğer Kapsamlı Gelirler ve Giderler</t>
  </si>
  <si>
    <t xml:space="preserve">Ödenmiş </t>
  </si>
  <si>
    <t xml:space="preserve">Hisse Senedi </t>
  </si>
  <si>
    <t>Diğer Sermaye</t>
  </si>
  <si>
    <t>Kar</t>
  </si>
  <si>
    <t>Geçmiş Dönem</t>
  </si>
  <si>
    <t>Dönem Net</t>
  </si>
  <si>
    <t>Sermaye</t>
  </si>
  <si>
    <t>İhraç Primleri</t>
  </si>
  <si>
    <t>İptal Kârları</t>
  </si>
  <si>
    <t>Yedekleri</t>
  </si>
  <si>
    <t>Kârı / (Zararı)</t>
  </si>
  <si>
    <t>Özkaynak</t>
  </si>
  <si>
    <t>(31/03/2024)</t>
  </si>
  <si>
    <t>I. Dönem Başı Bakiyesi</t>
  </si>
  <si>
    <t>II. TMS 8 Uyarınca Yapılan Düzeltmeler</t>
  </si>
  <si>
    <t xml:space="preserve">2.1.Hataların Düzeltilmesinin Etkisi </t>
  </si>
  <si>
    <t>2.2.Muhasebe Politikasında Yapılan Değişikliklerin Etkisi</t>
  </si>
  <si>
    <t>III. Yeni Bakiye (I+II)</t>
  </si>
  <si>
    <t>IV. Toplam Kapsamlı Gelir</t>
  </si>
  <si>
    <t>V. Nakden Gerçekleştirilen Sermaye Artırımı</t>
  </si>
  <si>
    <t>VI. İç Kaynaklardan Gerçekleştirilen Sermaye Artırımı</t>
  </si>
  <si>
    <t>VII. Ödenmiş Sermaye Enflasyon Düzeltme Farkı</t>
  </si>
  <si>
    <t xml:space="preserve">VIII. Hisse Senedine Dönüştürülebilir Tahviller </t>
  </si>
  <si>
    <t>IX. Sermaye Benzeri Borçlanma Araçları</t>
  </si>
  <si>
    <t>X. Diğer Değişiklikler Nedeniyle Artış /Azalış</t>
  </si>
  <si>
    <t>XI. Kâr Dağıtımı</t>
  </si>
  <si>
    <t>11.1.Dağıtılan Temettü</t>
  </si>
  <si>
    <t>11.2.Yedeklere Aktarılan Tutarlar</t>
  </si>
  <si>
    <t xml:space="preserve">11.3.Diğer </t>
  </si>
  <si>
    <t>Dönem Sonu Bakiyesi  (III+IV+…...+X+XI)</t>
  </si>
  <si>
    <t xml:space="preserve">I. Önceki Dönem Sonu Bakiyesi </t>
  </si>
  <si>
    <t>1. Duran varlıklar birikmiş yeniden değerleme artışları/azalışları,</t>
  </si>
  <si>
    <t>2. Tanımlanmış fayda planlarının birikmiş yeniden ölçüm kazançları/kayıpları,</t>
  </si>
  <si>
    <t>3. Diğer (Özkaynak yöntemiyle değerlenen yatırımların diğer kapsamlı gelirinden kâr/zararda sınıflandırılmayacak payları ile diğer kâr veya zarar olarak yeniden sınıflandırılmayacak diğer kapsamlı gelir unsurlarının birikmiş tutarları)</t>
  </si>
  <si>
    <t>4. Yabancı para çevirim farkları,</t>
  </si>
  <si>
    <t>5. Gerçeğe uygun değer farkı diğer kapsamlı gelire yansıtılan finansal varlıkların birikmiş yeniden değerleme ve/veya sınıflandırma kazançları/kayıpları,</t>
  </si>
  <si>
    <t>6. Diğer (Nakit akış riskinden korunma kazançları/kayıpları, özkaynak yöntemiyle değerlenen yatırımların diğer kapsamlı gelirinden kâr/zararda sınıflandırılacak payları ve diğer kâr veya zarar olarak yeniden sınıflandırılacak diğer kapsamlı gelir unsurlarının birikmiş tutarları)</t>
  </si>
  <si>
    <t>ifade eder.</t>
  </si>
  <si>
    <t>STATEMENT OF CHANGES IN SHAREHOLDERS' EQUITY</t>
  </si>
  <si>
    <t xml:space="preserve">Other Accumulated Comprehensive Income </t>
  </si>
  <si>
    <t xml:space="preserve">That Will Not Be Reclassified In Profit and Loss </t>
  </si>
  <si>
    <t xml:space="preserve">That Will Be Reclassified In Profit and Loss </t>
  </si>
  <si>
    <t>Paid-in</t>
  </si>
  <si>
    <t>Share</t>
  </si>
  <si>
    <t>Share certificate</t>
  </si>
  <si>
    <t xml:space="preserve">Other capital </t>
  </si>
  <si>
    <t>Profit</t>
  </si>
  <si>
    <t>Prior period</t>
  </si>
  <si>
    <t>Current period</t>
  </si>
  <si>
    <t>capital</t>
  </si>
  <si>
    <t>premium</t>
  </si>
  <si>
    <t>cancel.profits</t>
  </si>
  <si>
    <t>reserves</t>
  </si>
  <si>
    <t>net income/(loss)</t>
  </si>
  <si>
    <t>I. Balance at the beginning of the period</t>
  </si>
  <si>
    <t>II. Adjustment in accordance with TMS 8</t>
  </si>
  <si>
    <t>2.1.Effect of adjustment</t>
  </si>
  <si>
    <t>2.2.Effect of changes in accounting policies</t>
  </si>
  <si>
    <t>III. New balance (I+II)</t>
  </si>
  <si>
    <t>IV. Total comprehensive income (loss)</t>
  </si>
  <si>
    <t>V. Capital increase in cash</t>
  </si>
  <si>
    <t>VI. Capital increase through internal reserves</t>
  </si>
  <si>
    <t>VII. Issued capital inflation adjustment difference</t>
  </si>
  <si>
    <t>VIII. Convertible bonds</t>
  </si>
  <si>
    <t xml:space="preserve">IX. Subordinated debt </t>
  </si>
  <si>
    <t>X. Increase (decrease) through other changes, equity</t>
  </si>
  <si>
    <t>XI. Profit distribution</t>
  </si>
  <si>
    <t>11.1. Dividents distributed</t>
  </si>
  <si>
    <t>11.2. Transfers to legal reserves</t>
  </si>
  <si>
    <t>11.3. Other</t>
  </si>
  <si>
    <t>Balances  (III+IV+…...+X+XI)</t>
  </si>
  <si>
    <t xml:space="preserve">1. Tangible and Intangible Assets Revaluation Reserve </t>
  </si>
  <si>
    <t xml:space="preserve">2. Accumulated Gains / Losses on Remeasurements of Defined Benefit Plans </t>
  </si>
  <si>
    <t xml:space="preserve">3. Other (Other Comprehensive Income of Associates and Joint Ventures Accounted for Using Equity Method that will not be Reclassified to Profit or Loss and OtherAccumulated Amounts of Other Comprehensive Income that will not be Reclassified to Profit or Loss) </t>
  </si>
  <si>
    <t xml:space="preserve">4. Exchange Differences on Translation </t>
  </si>
  <si>
    <t xml:space="preserve">5. Accumulated gains (losses) due to revaluation and/or reclassification of financial assets measured at fair value through other comprehensive income </t>
  </si>
  <si>
    <t>6. Other (Accumulated  Gains or Losses on Cash Flow Hedges,  Other Comprehensive Income of Associates and Joint Ventures Accounted for Using Equity Method that will be Reclassified to Profit or Loss and Other Accumulated Amounts of Other Comprehensive Income that will be Reclassified to Profit or Loss)</t>
  </si>
  <si>
    <t>A. BANKACILIK FAALİYETLERİNE İLİŞKİN NAKİT AKIŞLARI</t>
  </si>
  <si>
    <t>1.1.Bankacılık Faaliyet Konusu Varlık ve Yükümlülüklerdeki Değişim Öncesi Faaliyet Kârı (+)</t>
  </si>
  <si>
    <t>1.1.1.Alınan Faizler (+)</t>
  </si>
  <si>
    <t>1.1.2.Ödenen Faizler (-)</t>
  </si>
  <si>
    <t>1.1.3.Alınan Temettüler (+)</t>
  </si>
  <si>
    <t>1.1.4.Alınan Ücret ve Komisyonlar (+)</t>
  </si>
  <si>
    <t>1.1.5.Elde Edilen Diğer Kazançlar (+)</t>
  </si>
  <si>
    <t>1.1.6.Zarar Olarak Muhasebeleştirilen Donuk Alacaklardan Tahsilatlar (+)</t>
  </si>
  <si>
    <t>1.1.7.Personele ve Hizmet Tedarik Edenlere Yapılan Nakit Ödemeler (-)</t>
  </si>
  <si>
    <t>1.1.8.Ödenen Vergiler (-)</t>
  </si>
  <si>
    <t>1.1.9.Diğer (+/-)</t>
  </si>
  <si>
    <t>(1)</t>
  </si>
  <si>
    <t>1.2.Bankacılık Faaliyetleri Konusu Varlık ve Yükümlülüklerdeki Değişim</t>
  </si>
  <si>
    <t>1.2.1.Gerçeğe Uygun Değer Farkı K/Z'a Yansıtılan FV'larda Net (Artış) Azalış (+/-)</t>
  </si>
  <si>
    <t>1.2.2.Bankalar Hesabındaki Net (Artış) Azalış (+/-)</t>
  </si>
  <si>
    <t>1.2.3.Kredilerdeki Net (Artış) Azalış (+/-)</t>
  </si>
  <si>
    <t>1.2.4.Diğer Varlıklarda Net (Artış) Azalış (+/-)</t>
  </si>
  <si>
    <t>1.2.5.Bankaların Mevduatlarında Net Artış (Azalış) (+/-)</t>
  </si>
  <si>
    <t>1.2.6.Diğer Mevduatlarda Net Artış (Azalış) (+/-)</t>
  </si>
  <si>
    <t>1.2.7.Gerçeğe Uygun Değer Farkı K/Z'a Yansıtılan FY'lerde Net Artış (Azalış) (+/-)</t>
  </si>
  <si>
    <t>1.2.8.Alınan Kredilerdeki Net Artış (Azalış) (+/-)</t>
  </si>
  <si>
    <t>1.2.9.Vadesi Gelmiş Borçlarda Net Artış (Azalış) (+/-)</t>
  </si>
  <si>
    <t>1.2.10.Diğer Borçlarda Net Artış (Azalış) (+/-)</t>
  </si>
  <si>
    <t>I. Bankacılık Faaliyetlerinden Kaynaklanan Net Nakit Akışı (+/-)</t>
  </si>
  <si>
    <t>B. YATIRIM FAALİYETLERİNE İLİŞKİN NAKİT AKIŞLARI</t>
  </si>
  <si>
    <t>II. Yatırım Faaliyetlerinden Kaynaklanan Net Nakit Akışı (+/-)</t>
  </si>
  <si>
    <t>2.1.İktisap Edilen İştirakler, Bağlı Ortaklıklar ve Birlikte Kontrol Edilen Ortaklıklar (İş Ortaklıkları) (-)</t>
  </si>
  <si>
    <t>2.2.Elden Çıkarılan İştirakler, Bağlı Ortaklıklar ve Birlikte Kontrol Edilen Ortaklıklar (İş Ortaklıkları) (+)</t>
  </si>
  <si>
    <t>2.3.Satın Alınan Menkul ve Gayrimenkuller (-)</t>
  </si>
  <si>
    <t>2.4.Elden Çıkarılan Menkul ve Gayrimenkuller (+)</t>
  </si>
  <si>
    <t>2.5.Elde Edilen Gerçeğe Uygun Değer Farkı Diğer Kapsamlı Gelire Yansıtılan Finansal Varlıklar (-)</t>
  </si>
  <si>
    <t>2.6.Elden Çıkarılan Gerçeğe Uygun Değer Farkı Diğer Kapsamlı Gelire Yansıtılan Finansal Varlıklar (+)</t>
  </si>
  <si>
    <t>2.7.Satın Alınan İtfa Edilmiş Maliyeti ile Ölçülen Finansal Varlıklar (-)</t>
  </si>
  <si>
    <t>2.8.Satılan İtfa Edilmiş Maliyeti ile Ölçülen Finansal Varlıklar (+)</t>
  </si>
  <si>
    <t>2.9.Diğer (+/-)</t>
  </si>
  <si>
    <t>C. FİNANSMAN FAALİYETLERİNE İLİŞKİN NAKİT AKIŞLARI</t>
  </si>
  <si>
    <t>III. Finansman Faaliyetlerinden Sağlanan Net Nakit (+/-)</t>
  </si>
  <si>
    <t>3.1.Krediler ve İhraç Edilen Menkul Değerlerden Sağlanan Nakit (+)</t>
  </si>
  <si>
    <t>3.2.Krediler ve İhraç Edilen Menkul Değerlerden Kaynaklanan Nakit Çıkışı (-)</t>
  </si>
  <si>
    <t>3.3.İhraç Edilen Sermaye Araçları (+)</t>
  </si>
  <si>
    <t>3.4.Temettü Ödemeleri (-)</t>
  </si>
  <si>
    <t>3.5.Kiralamaya İlişkin Ödemeler (-)</t>
  </si>
  <si>
    <t>3.6.Diğer (+/-)</t>
  </si>
  <si>
    <t>IV. Yabancı Para Çevrim Farklarının Nakit ve Nakde Eşdeğer Varlıklar Üzerindeki Etkisi (+/-)</t>
  </si>
  <si>
    <t>V. Nakit ve Nakde Eşdeğer Varlıklardaki Net Artış (I+II+III+IV)</t>
  </si>
  <si>
    <t>VI. Dönem Başındaki Nakit ve Nakde Eşdeğer Varlıklar (+)</t>
  </si>
  <si>
    <t>VII. Dönem Sonundaki Nakit ve Nakde Eşdeğer Varlıklar (V+VI)</t>
  </si>
  <si>
    <t>A. CASH FLOWS FROM BANKING OPERATIONS</t>
  </si>
  <si>
    <t>1.1.Operating profit before changes in operating assets and liabilities (+)</t>
  </si>
  <si>
    <t>1.1.1.Interest received (+)</t>
  </si>
  <si>
    <t>1.1.2.Interest paid (-)</t>
  </si>
  <si>
    <t>1.1.3.Dividends received (+)</t>
  </si>
  <si>
    <t>1.1.4.Fees and commissions received (+)</t>
  </si>
  <si>
    <t>1.1.5.Other income (+)</t>
  </si>
  <si>
    <t>1.1.6.Collections from previously written off loans and other receivables (+)</t>
  </si>
  <si>
    <t>1.1.7.Cash payments to personnel and service suppliers (-)</t>
  </si>
  <si>
    <t>1.1.8.Taxes paid (-)</t>
  </si>
  <si>
    <t>1.1.9.Other (+/-)</t>
  </si>
  <si>
    <t>1.2.Changes in operating assets and liabilities subject to banking operations</t>
  </si>
  <si>
    <t>1.2.1.Net (Increase) Decrease in Financial Assets at Fair Value through Profit or Loss (+/-)</t>
  </si>
  <si>
    <t>1.2.2.Net increase  (decrease) in due from banks (+/-)</t>
  </si>
  <si>
    <t>1.2.3.Net increase  (decrease) in loans</t>
  </si>
  <si>
    <t>1.2.4.Net increase  (decrease) in other assets (+/-)</t>
  </si>
  <si>
    <t>1.2.5.Net increase  (decrease) in bank deposits (+/-)</t>
  </si>
  <si>
    <t>1.2.6.Net increase  (decrease) in other deposits (+/-)</t>
  </si>
  <si>
    <t>1.2.7.Net increase (decrease) in financial liabilities at fair value through profit or loss (+/-)</t>
  </si>
  <si>
    <t>1.2.8.Net increase  (decrease) in funds borrowed (+/-)</t>
  </si>
  <si>
    <t>1.2.9.Net increase  (decrease) in matured payables (+/-)</t>
  </si>
  <si>
    <t>1.2.10.Net increase  (decrease) in other liabilities (+/-)</t>
  </si>
  <si>
    <t>I. Net cash provided from banking operations(+/-)</t>
  </si>
  <si>
    <t>B. CASH FLOWS FROM INVESTING ACTIVITIES</t>
  </si>
  <si>
    <t>II. Net cash provided from investing activities(+/-)</t>
  </si>
  <si>
    <t>2.1.Cash paid for the purchase of associates, subsidiaries and joint ventures</t>
  </si>
  <si>
    <t>2.2.Cash obtained from the sale of associates, subsidiaries and joint ventures</t>
  </si>
  <si>
    <t>2.3.Cash paid for the purchase of tangible and intangible asset (-)</t>
  </si>
  <si>
    <t>2.4.Cash obtained from the sale of tangible and intangible asset (+)</t>
  </si>
  <si>
    <t>2.5.Cash paid for the purchase of financial assets at fair value through other comprehensive income (-)</t>
  </si>
  <si>
    <t>2.6.Cash obtained from the sale of financial assets at  fair value through other comprehensive income (+)</t>
  </si>
  <si>
    <t>2.7.Cash paid for the purchase of financial assets at amortised cost  (-)</t>
  </si>
  <si>
    <t>2.8.Cash obtained from sale of financial assets at amortised cost (+)</t>
  </si>
  <si>
    <t>2.9.Other  (+/-)</t>
  </si>
  <si>
    <t>C. CASH FLOWS FROM FINANCING ACTIVITIES</t>
  </si>
  <si>
    <t>III. Net cash flows from financing activities (+/-)</t>
  </si>
  <si>
    <t>3.1.Cash obtained from funds borrowed and securities issued (+)</t>
  </si>
  <si>
    <t>3.2.Cash outflow from funds borrowed and securities issued (-)</t>
  </si>
  <si>
    <t>3.3.Equity instruments issued (+)</t>
  </si>
  <si>
    <t>3.4.Dividends paid (-)</t>
  </si>
  <si>
    <t>3.5.Payments for lease liabilities (-)</t>
  </si>
  <si>
    <t>3.6.Other (+/-)</t>
  </si>
  <si>
    <t>IV. Effect of change in foreign exchange rate on cash and cash equivalents</t>
  </si>
  <si>
    <t>V. Net increase/decrease in cash and cash equivalents (I+II+III+IV)</t>
  </si>
  <si>
    <t>VI. Cash and cash equivalents at beginning of the period (+)</t>
  </si>
  <si>
    <t>VII. Cash and cash equivalents at end of the period (V+VI)</t>
  </si>
  <si>
    <t>.......................................A.Ş. KONSOLİDE OLMAYAN KÂR DAĞITIM TABLOSU</t>
  </si>
  <si>
    <t>I.DÖNEM KÂRININ DAĞITIMI</t>
  </si>
  <si>
    <t>1.1.DÖNEM KÂRI</t>
  </si>
  <si>
    <t>1.2.ÖDENECEK VERGİ VE YASAL YÜKÜMLÜLÜKLER (-)</t>
  </si>
  <si>
    <t>1.2.1.Kurumlar Vergisi (Gelir Vergisi)</t>
  </si>
  <si>
    <t>1.2.2.Gelir Vergisi Kesintisi</t>
  </si>
  <si>
    <t>1.2.3.Diğer Vergi ve Yasal Yükümlülükler</t>
  </si>
  <si>
    <t>A. NET DÖNEM KÂRI (1.1-1.2)</t>
  </si>
  <si>
    <t>1.3.GEÇMİŞ DÖNEMLER ZARARI (-)</t>
  </si>
  <si>
    <t>1.4.YASAL YEDEK AKÇELER (-)</t>
  </si>
  <si>
    <t>1.5.BANKADA BIRAKILMASI VE TASARRUFU ZORUNLU YASAL FONLAR (-)</t>
  </si>
  <si>
    <t>B. DAĞITILABİLİR NET DÖNEM KÂRI [(A-(1.3+1.4+1.5)]</t>
  </si>
  <si>
    <t>1.6.ORTAKLARA BİRİNCİ TEMETTÜ (-)</t>
  </si>
  <si>
    <t>1.6.1.Hisse Senedi Sahiplerine</t>
  </si>
  <si>
    <t>1.6.2.İmtiyazlı Hisse Senedi Sahiplerine</t>
  </si>
  <si>
    <t>1.6.3.Katılma İntifa Senetlerine</t>
  </si>
  <si>
    <t>1.6.4.Kâra İştirakli Tahvillere</t>
  </si>
  <si>
    <t>1.6.5.Kâr ve Zarar Ortaklığı Belgesi Sahiplerine</t>
  </si>
  <si>
    <t>1.7.PERSONELE TEMETTÜ (-)</t>
  </si>
  <si>
    <t>1.8.YÖNETİM KURULUNA TEMETTÜ (-)</t>
  </si>
  <si>
    <t>1.9.ORTAKLARA İKİNCİ TEMETTÜ (-)</t>
  </si>
  <si>
    <t>1.9.1.Hisse Senedi Sahiplerine</t>
  </si>
  <si>
    <t>1.9.2.İmtiyazlı Hisse Senedi Sahiplerine</t>
  </si>
  <si>
    <t>1.9.3.Katılma İntifa Senetlerine</t>
  </si>
  <si>
    <t>1.9.4.Kâra İştirakli Tahvillere</t>
  </si>
  <si>
    <t>1.9.5.Kâr ve Zarar Ortaklığı Belgesi Sahiplerine</t>
  </si>
  <si>
    <t xml:space="preserve">1.10.STATÜ YEDEKLERİ (-) </t>
  </si>
  <si>
    <t xml:space="preserve">1.11.OLAĞANÜSTÜ YEDEKLER </t>
  </si>
  <si>
    <t xml:space="preserve">1.12.DİĞER YEDEKLER </t>
  </si>
  <si>
    <t>1.13.ÖZEL FONLAR</t>
  </si>
  <si>
    <t>II. YEDEKLERDEN DAĞITIM</t>
  </si>
  <si>
    <t>2.1.DAĞITILAN YEDEKLER</t>
  </si>
  <si>
    <t>2.2.ORTAKLARA PAY (-)</t>
  </si>
  <si>
    <t>2.2.1.Hisse Senedi Sahiplerine</t>
  </si>
  <si>
    <t>2.2.2.İmtiyazlı Hisse Senedi Sahiplerine</t>
  </si>
  <si>
    <t>2.2.3.Katılma İntifa Senetlerine</t>
  </si>
  <si>
    <t>2.2.4.Kâra İştirakli Tahvillere</t>
  </si>
  <si>
    <t>2.2.5.Kâr ve Zarar Ortaklığı Belgesi Sahiplerine</t>
  </si>
  <si>
    <t>2.3.PERSONELE PAY (-)</t>
  </si>
  <si>
    <t>2.4.YÖNETİM KURULUNA PAY (-)</t>
  </si>
  <si>
    <t>III. HİSSE BAŞINA KÂR</t>
  </si>
  <si>
    <t xml:space="preserve">3.1.HİSSE SENEDİ SAHİPLERİNE </t>
  </si>
  <si>
    <t>3.2.HİSSE SENEDİ SAHİPLERİNE ( % )</t>
  </si>
  <si>
    <t xml:space="preserve">3.3.İMTİYAZLI HİSSE SENEDİ SAHİPLERİNE </t>
  </si>
  <si>
    <t>3.4.İMTİYAZLI HİSSE SENEDİ SAHİPLERİNE ( % )</t>
  </si>
  <si>
    <t>IV. HİSSE BAŞINA TEMETTÜ</t>
  </si>
  <si>
    <t xml:space="preserve">4.1.HİSSE SENEDİ SAHİPLERİNE </t>
  </si>
  <si>
    <t>4.2.HİSSE SENEDİ SAHİPLERİNE ( % )</t>
  </si>
  <si>
    <t xml:space="preserve">4.3.İMTİYAZLI HİSSE SENEDİ SAHİPLERİNE </t>
  </si>
  <si>
    <t>4.4.İMTİYAZLI HİSSE SENEDİ SAHİPLERİNE ( % )</t>
  </si>
  <si>
    <t>.......................................A.Ş. BANK ONLY PROFIT DISTRIBUTION TABLE</t>
  </si>
  <si>
    <t>I.DISTRIBUTION OF CURRENT YEAR INCOME</t>
  </si>
  <si>
    <t>1.1.CURRENT YEAR INCOME</t>
  </si>
  <si>
    <t xml:space="preserve">1.2.TAXES AND DUTIES PAYABLE </t>
  </si>
  <si>
    <t>1.2.1.Corporate tax (Income tax)</t>
  </si>
  <si>
    <t>1.2.2.Income witholding tax</t>
  </si>
  <si>
    <t>1.2.3.Other taxes and duties</t>
  </si>
  <si>
    <t>A. NET INCOME FOR THE YEAR (1.1-1.2)</t>
  </si>
  <si>
    <t>1.3.PRIOR YEARS LOSSES (-)</t>
  </si>
  <si>
    <t>1.4.LEGAL RESERVES (-)</t>
  </si>
  <si>
    <t>1.5.OTHER STATUTORY RESERVES (-)</t>
  </si>
  <si>
    <t>B. NET INCOME AVAILABLE FOR DISTRIBUTION [(A-(1.3+1.4+1.5)]</t>
  </si>
  <si>
    <t>1.6.FIRST DIVIDEND TO SHAREHOLDERS (-)</t>
  </si>
  <si>
    <t>1.6.1.To owners of ordinary shares</t>
  </si>
  <si>
    <t>1.6.2.To owners of preferred shares</t>
  </si>
  <si>
    <t>1.6.3.To owners of preferred shares (preemptive rights)</t>
  </si>
  <si>
    <t>1.6.4.To profit sharing bonds</t>
  </si>
  <si>
    <t>1.6.5.To holders of profit and loss sharing certificates</t>
  </si>
  <si>
    <t>1.7.DIVIDENDS TO PERSONNEL (-)</t>
  </si>
  <si>
    <t>1.8.DIVIDENDS TO BOARD OF DIRECTORS (-)</t>
  </si>
  <si>
    <t>1.9.SECOND DIVIDEND TO SHAREHOLDERS (-)</t>
  </si>
  <si>
    <t>1.9.1.To owners of ordinary shares</t>
  </si>
  <si>
    <t>1.9.2.To owners of preferred shares</t>
  </si>
  <si>
    <t>1.9.3.To owners of preferred shares (preemptive rights)</t>
  </si>
  <si>
    <t>1.9.4.To profit sharing bonds</t>
  </si>
  <si>
    <t>1.9.5.To holders of profit and loss sharing certificates</t>
  </si>
  <si>
    <t xml:space="preserve">1.10.STATUTORY RESERVES (-) </t>
  </si>
  <si>
    <t>1.11.GENERAL RESERVES</t>
  </si>
  <si>
    <t>1.12.OTHER RESERVES</t>
  </si>
  <si>
    <t>1.13.SPECIAL FUNDS</t>
  </si>
  <si>
    <t>II. DISTRIBUTION OF RESERVES</t>
  </si>
  <si>
    <t>2.1.APPROPRIATED RESERVES</t>
  </si>
  <si>
    <t>2.2.DIVIDENDS TO SHAREHOLDERS (-)</t>
  </si>
  <si>
    <t>2.2.1.To owners of ordinary shares</t>
  </si>
  <si>
    <t>2.2.2.To owners of preferred shares</t>
  </si>
  <si>
    <t>2.2.3.To owners of preferred shares (preemptive rights)</t>
  </si>
  <si>
    <t>2.2.4.To profit sharing bonds</t>
  </si>
  <si>
    <t>2.2.5.To holders of profit and loss sharing certificates</t>
  </si>
  <si>
    <t>2.3.DIVIDENDS TO PERSONNEL (-)</t>
  </si>
  <si>
    <t>2.4.DIVIDENDS TO BOARD OF DIRECTORS (-)</t>
  </si>
  <si>
    <t>III. EARNINGS PER SHARE</t>
  </si>
  <si>
    <t>3.1.TO OWNERS OF ORDINARY SHARES</t>
  </si>
  <si>
    <t>3.2.TO OWNERS OF ORDINARY SHARES (%)</t>
  </si>
  <si>
    <t>3.3.TO OWNERS OF PRIVILAGED SHARES</t>
  </si>
  <si>
    <t>3.4.TO OWNERS OF PRIVILAGED SHARES (%)</t>
  </si>
  <si>
    <t>IV. DIVIDEND PER SHARE</t>
  </si>
  <si>
    <t>4.1.TO OWNERS OF ORDINARY SHARES</t>
  </si>
  <si>
    <t>4.2.TO OWNERS OF ORDINARY SHARES (%)</t>
  </si>
  <si>
    <t>4.3.TO OWNERS OF PRIVILAGED SHARES</t>
  </si>
  <si>
    <t>4.4.TO OWNERS OF PRIVILAGED SHARES (%)</t>
  </si>
  <si>
    <t>ÜÇÜNCÜ BÖLÜM</t>
  </si>
  <si>
    <t>Mali Bünyeye İlişkin Bilgiler (Madde 7-14)</t>
  </si>
  <si>
    <t>Madde 7-Özkaynaklar</t>
  </si>
  <si>
    <t>Özkaynak Kalemlerine İlişkin Bilgiler: (3 Aylık)</t>
  </si>
  <si>
    <t xml:space="preserve">Tutar </t>
  </si>
  <si>
    <t>1/1/2014 Öncesi Uygulamaya İlişkin Tutar*</t>
  </si>
  <si>
    <t>ÇEKİRDEK SERMAYE</t>
  </si>
  <si>
    <t>Bankanın tasfiyesi halinde alacak hakkı açısından diğer tüm alacaklardan sonra gelen ödenmiş sermaye</t>
  </si>
  <si>
    <t>Hisse senedi ihraç primleri</t>
  </si>
  <si>
    <t>Yedek akçeler</t>
  </si>
  <si>
    <t>Türkiye Muhasebe Standartları (TMS) uyarınca özkaynaklara yansıtılan kazançlar</t>
  </si>
  <si>
    <t>Kâr</t>
  </si>
  <si>
    <t>Net Dönem Kârı</t>
  </si>
  <si>
    <t>Geçmiş Yıllar Kârı</t>
  </si>
  <si>
    <t>İştirakler, bağlı ortaklıklar ve birlikte kontrol edilen ortaklıklardan bedelsiz olarak edinilen ve dönem kârı içerisinde muhasebeleştirilmeyen hisseler</t>
  </si>
  <si>
    <t>İndirimler Öncesi Çekirdek Sermaye</t>
  </si>
  <si>
    <t>Çekirdek Sermayeden Yapılacak İndirimler</t>
  </si>
  <si>
    <t xml:space="preserve">Bankaların Özkaynaklarına İlişkin Yönetmeliğin 9 uncu maddesinin birinci fıkrasının (i) bendi uyarınca hesaplanan  değerleme ayarlamaları </t>
  </si>
  <si>
    <t>Net dönem zararı ile geçmiş yıllar zararı toplamının yedek akçelerle karşılanamayan kısmı ile TMS uyarınca özkaynaklara yansıtılan kayıplar</t>
  </si>
  <si>
    <t>Faaliyet kiralaması geliştirme maliyetleri</t>
  </si>
  <si>
    <t xml:space="preserve">İlgili ertelenmiş vergi yükümlülüğü ile mahsup edildikten sonra kalan şerefiye </t>
  </si>
  <si>
    <t>İpotek hizmeti sunma hakları hariç olmak üzere ilgili ertelenmiş vergi yükümlülüğü ile mahsup edildikten sonra kalan diğer maddi olmayan duran varlıklar</t>
  </si>
  <si>
    <t>Geçici farklara dayanan ertelenmiş vergi varlıkları hariç olmak üzere gelecek dönemlerde elde edilecek vergilendirilebilir gelirlere dayanan ertelenmiş vergi varlığının, ilgili ertelenmiş vergi yükümlülüğü ile mahsup edildikten sonra kalan kısmı</t>
  </si>
  <si>
    <t xml:space="preserve">Gerçeğe uygun değeri üzerinden izlenmeyen varlık veya yükümlülüklerin nakit akış riskinden korunma işlemine konu edilmesi halinde ortaya çıkan farklar </t>
  </si>
  <si>
    <t>Kredi Riskine Esas Tutarın İçsel Derecelendirmeye Dayalı Yaklaşımlar ile Hesaplanmasına İlişkin Tebliğ uyarınca hesaplanan toplam beklenen kayıp tutarının, toplam karşılık tutarını aşan kısmı</t>
  </si>
  <si>
    <t>Menkul kıymetleştirme işlemlerinden kaynaklanan kazançlar</t>
  </si>
  <si>
    <t>Bankanın yükümlülüklerinin gerçeğe uygun değerlerinde, kredi değerliliğindeki değişikliklere bağlı olarak oluşan farklar sonucu ortaya çıkan gerçekleşmemiş kazançlar ve kayıplar</t>
  </si>
  <si>
    <t>Tanımlanmış fayda plan varlıklarının net tutarı</t>
  </si>
  <si>
    <t xml:space="preserve">Bankanın kendi çekirdek sermayesine yapmış olduğu doğrudan veya dolaylı yatırımlar </t>
  </si>
  <si>
    <t xml:space="preserve">Kanunun 56 ncı maddesinin dördüncü fıkrasına aykırı olarak edinilen paylar </t>
  </si>
  <si>
    <t xml:space="preserve">Ortaklık paylarının %10 veya daha azına sahip olunan ve konsolide edilmeyen bankalar ve finansal kuruluşların özkaynak unsurlarına yapılan yatırımların net uzun pozisyonları toplamının, bankanın çekirdek sermayesinin %10’nunu aşan kısmı </t>
  </si>
  <si>
    <t xml:space="preserve">Ortaklık paylarının %10’dan daha fazlasına sahip olunan ve konsolide edilmeyen bankalar ve finansal kuruluşların çekirdek sermaye unsurlarına yapılan yatırımların net uzun pozisyonlarının çekirdek sermayenin %10’nunu aşan kısmı </t>
  </si>
  <si>
    <t>İpotek hizmeti sunma haklarının çekirdek sermayenin %10’nunu aşan kısmı</t>
  </si>
  <si>
    <t xml:space="preserve">Geçici farklara dayanan ertelenmiş vergi varlıklarının çekirdek sermayenin %10’nunu aşan kısmı </t>
  </si>
  <si>
    <t xml:space="preserve">Bankaların Özkaynaklarına İlişkin Yönetmeliğin Geçici 2 nci maddesinin ikinci fıkrası uyarınca çekirdek sermayenin %15’ini aşan tutarlar </t>
  </si>
  <si>
    <t xml:space="preserve">Ortaklık paylarının %10’dan daha fazlasına sahip olunan ve konsolide edilmeyen bankalar ve finansal kuruluşların çekirdek sermaye unsurlarına yapılan yatırımların net uzun pozisyonlarından kaynaklanan aşım tutarı </t>
  </si>
  <si>
    <t xml:space="preserve">İpotek hizmeti sunma haklarından kaynaklanan aşım tutarı </t>
  </si>
  <si>
    <t xml:space="preserve">Geçici farklara dayanan ertelenmiş vergi varlıklarından kaynaklanan aşım tutarı </t>
  </si>
  <si>
    <t xml:space="preserve">Kurulca belirlenecek diğer kalemler </t>
  </si>
  <si>
    <t xml:space="preserve">Yeterli ilave ana sermaye veya katkı sermaye bulunmaması halinde çekirdek sermayeden indirim yapılacak tutar </t>
  </si>
  <si>
    <t>Çekirdek Sermayeden Yapılan İndirimler Toplamı</t>
  </si>
  <si>
    <t>Çekirdek Sermaye Toplamı</t>
  </si>
  <si>
    <t>İLAVE ANA SERMAYE</t>
  </si>
  <si>
    <t xml:space="preserve">Çekirdek sermayeye dahil edilmeyen imtiyazlı paylara tekabül eden sermaye ile bunlara ilişkin ihraç primleri </t>
  </si>
  <si>
    <t xml:space="preserve">Kurumca uygun görülen borçlanma araçları ve bunlara ilişkin ihraç primleri  </t>
  </si>
  <si>
    <t>Kurumca uygun görülen borçlanma araçları ve bunlara ilişkin ihraç primleri  (Geçici Madde 4 kapsamında olanlar)</t>
  </si>
  <si>
    <t>İndirimler Öncesi İlave Ana Sermaye</t>
  </si>
  <si>
    <t>İlave Ana Sermayeden Yapılacak İndirimler</t>
  </si>
  <si>
    <t xml:space="preserve">Bankanın kendi ilave ana sermayesine yapmış olduğu doğrudan veya dolaylı yatırımlar  </t>
  </si>
  <si>
    <t>Bankanın ilave ana sermaye kalemlerine yatırım yapan bankalar ile finansal kuruluşlar tarafından ihraç edilen ve Yönetmeliğin 7 nci maddesinde belirtilen şartları taşıyan özkaynak kalemlerine bankanın yaptığı yatırımlar</t>
  </si>
  <si>
    <t>Ortaklık paylarının %10 veya daha azına sahip olunan ve konsolide edilmeyen bankalar ve finansal kuruluşların özkaynak unsurlarına yapılan yatırımların net uzun pozisyonları toplamının, bankanın çekirdek sermayesinin %10’nunu aşan kısmı</t>
  </si>
  <si>
    <t>Ortaklık paylarının %10 veya daha fazlasına sahip olunan ve konsolide edilmeyen bankalar ve finansal kuruluşların ilave ana sermaye unsurlarına yapılan yatırımların net uzun pozisyonları toplamı</t>
  </si>
  <si>
    <t>Kurulca belirlenecek diğer kalemler</t>
  </si>
  <si>
    <t>Geçiş Sürecinde Ana Sermayeden İndirilmeye Devam Edecek Unsurlar</t>
  </si>
  <si>
    <t>Şerefiye veya diğer maddi olmayan duran varlıklar ve bunlara ilişkin ertelenmiş vergi yükümlülüklerinin Bankaların Özkaynaklarına İlişkin Yönetmeliğin Geçici 2 nci maddesinin birinci fıkrası uyarınca çekirdek sermayeden indirilmeyen kısmı (-)</t>
  </si>
  <si>
    <t>Net ertelenmiş vergi varlığı/vergi borcunun Bankaların Özkaynaklarına İlişkin Yönetmeliğin Geçici 2 nci maddesinin birinci fıkrası uyarınca çekirdek sermayeden indirilmeyen kısmı (-)</t>
  </si>
  <si>
    <t>Yeterli katkı sermaye bulunmaması halinde ilave ana sermayeden indirim yapılacak tutar (-)</t>
  </si>
  <si>
    <t>İlave ana sermayeden yapılan indirimler toplamı</t>
  </si>
  <si>
    <t>İlave Ana Sermaye Toplamı</t>
  </si>
  <si>
    <t>Ana Sermaye Toplamı (Ana Sermaye= Çekirdek Sermaye + İlave Ana Sermaye)</t>
  </si>
  <si>
    <t>KATKI SERMAYE</t>
  </si>
  <si>
    <t xml:space="preserve">Kurumca uygun görülen borçlanma araçları ve bunlara ilişkin ihraç primleri </t>
  </si>
  <si>
    <t>Karşılıklar (Bankaların Özkaynaklarına İlişkin Yönetmeliğin 8 inci maddesinin birinci fıkrasında belirtilen tutarlar)</t>
  </si>
  <si>
    <r>
      <t>İndirimler Öncesi Katkı Sermaye</t>
    </r>
    <r>
      <rPr>
        <sz val="9"/>
        <rFont val="Arial"/>
        <family val="2"/>
        <charset val="162"/>
      </rPr>
      <t xml:space="preserve"> </t>
    </r>
  </si>
  <si>
    <t>Katkı Sermayeden Yapılacak İndirimler</t>
  </si>
  <si>
    <t>Bankanın kendi katkı sermayesine yapmış olduğu doğrudan veya dolaylı yatırımlar (-)</t>
  </si>
  <si>
    <t>Bankanın katkı sermaye kalemlerine yatırım yapan bankalar ile finansal kuruluşlar tarafından ihraç edilen ve Yönetmeliğin 8 inci maddesinde belirtilen şartları taşıyan özkaynak kalemlerine bankanın yaptığı yatırımlar</t>
  </si>
  <si>
    <t>Ortaklık paylarının %10 veya daha azına sahip olunan ve konsolide edilmeyen bankalar ve finansal kuruluşların özkaynak unsurlarına yapılan yatırımların net uzun pozisyonları toplamının, bankanın çekirdek sermayesinin %10’nunu aşan kısmı (-)</t>
  </si>
  <si>
    <t>Ortaklık paylarının %10 veya daha fazlasına sahip olunan ve konsolide edilmeyen bankalar ve finansal kuruluşların katkı sermaye unsurlarına yapılan yatırımların net uzun pozisyonları toplamı</t>
  </si>
  <si>
    <t>Kurulca belirlenecek diğer kalemler (-)</t>
  </si>
  <si>
    <t>Katkı Sermayeden Yapılan İndirimler Toplamı</t>
  </si>
  <si>
    <t>Katkı Sermaye Toplamı</t>
  </si>
  <si>
    <t>Toplam Özkaynak (Ana Sermaye ve  Katkı Sermaye Toplamı)</t>
  </si>
  <si>
    <t>Ana Sermaye ve  Katkı Sermaye Toplamı (Toplam Özkaynak)</t>
  </si>
  <si>
    <t xml:space="preserve">Kanunun 50 ve 51 inci maddeleri hükümlerine aykırı olarak kullandırılan krediler </t>
  </si>
  <si>
    <t>Kanunun 57 nci maddesinin birinci fıkrasındaki sınırı aşan tutarlar ile bankaların alacaklarından dolayı edinmek zorunda kaldıkları ve aynı madde uyarınca elden çıkarmaları gereken emtia ve gayrimenkullerden edinim tarihinden itibaren beş yıl geçmesine rağmen elden çıkarılamayanların net defter değerleri</t>
  </si>
  <si>
    <t>Kurulca belirlenecek diğer hesaplar</t>
  </si>
  <si>
    <t>Geçiş Sürecinde Ana Sermaye ve  Katkı Sermaye Toplamından (Sermayeden) İndirilmeye Devam Edecek Unsurlar</t>
  </si>
  <si>
    <t xml:space="preserve">Ortaklık paylarının yüzde %10 veya daha azına sahip olunan ve konsolide edilmeyen bankalar ve finansal kuruluşların özkaynak unsurlarına yapılan yatırımların net uzun pozisyonları toplamının,  bankanın çekirdek sermayesinin yüzde onunu aşan kısmının, Bankaların Özkaynaklarına İlişkin Yönetmeliğin Geçici 2 nci maddesinin birinci fıkrası uyarınca  çekirdek sermayeden, ilave ana sermayeden ve katkı sermayeden indirilmeyen kısmı </t>
  </si>
  <si>
    <t xml:space="preserve">Ortaklık paylarının %10’dan daha fazlasına sahip olunan ve konsolide edilmeyen bankalar ve finansal kuruluşların doğrudan ya da dolaylı olarak ilave ana sermaye ve katkı sermaye unsurlarına yapılan yatırımların net uzun pozisyonlarının toplam tutarının Bankaların Özkaynaklarına İlişkin Yönetmeliğin Geçici 2 nci maddesinin birinci fıkrası uyarınca, ilave ana sermayeden ve katkı sermayeden indirilmeyen kısmı </t>
  </si>
  <si>
    <t>Ortaklık paylarının %10’dan daha fazlasına sahip olunan ve konsolide edilmeyen bankalar ve finansal kuruluşların çekirdek sermaye unsurlarına yapılan yatırımların net uzun pozisyonlarının, geçici farklara dayanan ertelenmiş vergi varlıklarının ve  ipotek hizmeti sunma haklarının Bankaların Özkaynaklarına İlişkin Yönetmeliğin Geçici 2 nci maddesinin ikinci fıkrasının (1) ve (2) nci alt bentleri uyarınca çekirdek sermayeden indirilecek tutarlarının, Yönetmeliğin Geçici 2 nci maddesinin birinci fıkrası uyarınca çekirdek sermayeden indirilmeyen kısmı</t>
  </si>
  <si>
    <t>ÖZKAYNAK</t>
  </si>
  <si>
    <t xml:space="preserve">Toplam Özkaynak ( Ana sermaye ve katkı sermaye toplamı) </t>
  </si>
  <si>
    <t>Toplam Risk Ağırlıklı Tutarlar</t>
  </si>
  <si>
    <t>SERMAYE YETERLİLİĞİ ORANLARI</t>
  </si>
  <si>
    <t>Çekirdek Sermaye Yeterliliği Oranı (%)</t>
  </si>
  <si>
    <t>Ana Sermaye Yeterliliği Oranı (%)</t>
  </si>
  <si>
    <t>Sermaye Yeterliliği Oranı (%)</t>
  </si>
  <si>
    <t>TAMPONLAR</t>
  </si>
  <si>
    <t>Toplam ilave çekirdek sermaye gereksinimi oranı (a+b+c)</t>
  </si>
  <si>
    <t>a) Sermaye koruma tamponu oranı (%)</t>
  </si>
  <si>
    <t>b) Bankaya özgü döngüsel sermaye tamponu oranı (%)</t>
  </si>
  <si>
    <t>c) Sistemik önemli banka tamponu oranı (%)**</t>
  </si>
  <si>
    <t>Sermaye Koruma ve Döngüsel Sermaye Tamponlarına İlişkin Yönetmeliğin 4 üncü maddesinin birinci fıkrası uyarınca hesaplanacak ilave çekirdek sermaye tutarının risk ağırlıklı varlıklar tutarına oranı (%)</t>
  </si>
  <si>
    <t>Uygulanacak İndirim Esaslarında Aşım Tutarının Altında Kalan Tutarlar</t>
  </si>
  <si>
    <t>Ortaklık paylarının %10 veya daha azına sahip olunan ve konsolide edilmeyen bankalar ve finansal kuruluşların özkaynak unsurlarına yapılan yatırımların net uzun pozisyonlarından kaynaklanan tutar</t>
  </si>
  <si>
    <t>Ortaklık paylarının %10’dan daha fazlasına sahip olunan ve konsolide edilmeyen bankalar ve finansal kuruluşların çekirdek sermaye unsurlarına yapılan yatırımların net uzun pozisyonlarından kaynaklanan tutar</t>
  </si>
  <si>
    <t>İpotek hizmeti sunma haklarından kaynaklanan tutar</t>
  </si>
  <si>
    <t>Geçici farklara dayanan ertelenmiş vergi varlıklarından kaynaklanan tutar</t>
  </si>
  <si>
    <t>Katkı Sermaye Hesaplamasında Dikkate Alınan Karşılıklara İlişkin Sınırlar</t>
  </si>
  <si>
    <t>Standart yaklaşımın kullanıldığı alacaklar için ayrılan genel karşılıklar (Onbindeyüzyirmibeşlik sınır öncesi)</t>
  </si>
  <si>
    <t>Standart yaklaşımın kullanıldığı alacaklar için ayrılan genel karşılıkların risk ağırlıklı tutarlar toplamının %1,25'ine kadar olan kısmı</t>
  </si>
  <si>
    <t>Toplam karşılık tutarının, Kredi Riskine Esas Tutarın İçsel Derecelendirmeye Dayalı Yaklaşımlar ile Hesaplanmasına İlişkin Tebliğ uyarınca hesaplanan toplam beklenen kayıp tutarını aşan kısmı</t>
  </si>
  <si>
    <t>Toplam karşılık tutarının, Kredi Riskine Esas Tutarın İçsel Derecelendirmeye Dayalı Yaklaşımlar ile Hesaplanmasına İlişkin Tebliğ uyarınca hesaplanan toplam beklenen kayıp tutarını aşan kısmının, alacakların risk ağırlıklı tutarları toplamının %0,6'sına kadar olan kısmı</t>
  </si>
  <si>
    <t>Geçici Madde 4 hükümlerine tabi borçlanma araçları 
(1 Ocak 2018 ve 1 Ocak 2022 arasında uygulanmak üzere)</t>
  </si>
  <si>
    <t>Geçici Madde 4 hükümlerine tabi ilave ana sermaye kalemlerine ilişkin üst sınır</t>
  </si>
  <si>
    <t xml:space="preserve">Geçici Madde 4 hükümlerine tabi ilave ana sermaye kalemlerinin üst sınırı aşan kısmı </t>
  </si>
  <si>
    <t>Geçici Madde 4 hükümlerine tabi katkı sermaye kalemlerine ilişkin üst sınır</t>
  </si>
  <si>
    <t>Geçici Madde 4 hükümlerine tabi katkı sermaye kalemlerinin üst sınırı aşan kısmı</t>
  </si>
  <si>
    <t xml:space="preserve">* Geçiş hükümleri kapsamında dikkate alınacak tutarlar </t>
  </si>
  <si>
    <t>** Yalnızca Sistemik Önemli Bankalar Hakkında Yönetmeliğin 4 üncü Maddesinin 4 üncü fıkrası kapsamında konsolide finansal tablo hazırlama yükümlülüğü bulunmayan sistemik önemli bankalarca doldurulacak, diğer bankalarca sıfır olarak raporlanacaktır.</t>
  </si>
  <si>
    <t>Madde 8-Kredi Riski</t>
  </si>
  <si>
    <t>a) Önemli Bölgelerdeki Önemlilik Arz Eden Risklere İlişkin Profil: (Yıllık)</t>
  </si>
  <si>
    <t xml:space="preserve">Risk Sınıfları* </t>
  </si>
  <si>
    <t>Toplam</t>
  </si>
  <si>
    <t>Merkezi Yönetimlerden veya Merkez Bankalarından Alacaklar</t>
  </si>
  <si>
    <t>Bölgesel Yönetimlerden veya Yerel Yönetimlerden Alacaklar</t>
  </si>
  <si>
    <t>İdari Birimlerden ve Ticari Olmayan Girişimlerden Alacaklar</t>
  </si>
  <si>
    <t>Çok Taraflı Kalkınma Bankalarından Alacaklar</t>
  </si>
  <si>
    <t>Uluslararası Teşkilatlardan Alacaklar</t>
  </si>
  <si>
    <t>Bankalar ve Aracı Kurumlardan  Alacaklar</t>
  </si>
  <si>
    <t>Kurumsal Alacaklar</t>
  </si>
  <si>
    <t>Perakende Alacaklar</t>
  </si>
  <si>
    <t>Gayrimenkul İpoteğiyle Teminatlandı-rılmış Alacaklar</t>
  </si>
  <si>
    <t>Tahsili Gecikmiş Alacaklar</t>
  </si>
  <si>
    <t>Kurulca Riski Yüksek Olarak Belirlenen Alacaklar</t>
  </si>
  <si>
    <t xml:space="preserve">İpotek Teminatlı Menkul Kıymetler </t>
  </si>
  <si>
    <t xml:space="preserve">Menkul Kıymetleştir-me Pozisyonları </t>
  </si>
  <si>
    <t>Bankalar ve Aracı Kurumlardan Olan Kısa Vadeli Alacaklar ile Kısa Vadeli Kurumsal Alacaklar</t>
  </si>
  <si>
    <t>Kolektif Yatırım Kuruluşu Niteliğindeki Yatırımlar</t>
  </si>
  <si>
    <t>Hisse Senedi Yatırımları</t>
  </si>
  <si>
    <t>Diğer Alacaklar</t>
  </si>
  <si>
    <t>1. Yurtiçi</t>
  </si>
  <si>
    <t>2. Avrupa Birliği Ülkeleri</t>
  </si>
  <si>
    <t>3. OECD Ülkeleri **</t>
  </si>
  <si>
    <t>4. Kıyı Bankacılığı Bölgeleri</t>
  </si>
  <si>
    <t>5. ABD, Kanada</t>
  </si>
  <si>
    <t>6. Diğer Ülkeler</t>
  </si>
  <si>
    <t xml:space="preserve">7. İştirak, Bağlı Ortaklık ve Birlikte Kontrol Edilen Ortaklıklar </t>
  </si>
  <si>
    <t xml:space="preserve">8. Dağıtılmamış Varlıklar/Yükümlülükler*** </t>
  </si>
  <si>
    <t>9. Toplam</t>
  </si>
  <si>
    <t xml:space="preserve">* Bankaların Sermaye Yeterliliğinin Ölçülmesine ve Değerlendirilmesine İlişkin Yönetmelikte yer alan risk sınıfları dikkate alınacaktır. </t>
  </si>
  <si>
    <t xml:space="preserve">** AB ülkeleri, ABD ve Kanada dışındaki OECD ülkeleri </t>
  </si>
  <si>
    <t>*** Tutarlı bir esasa göre bölümlere dağıtılamayan varlık ve yükümlülükler</t>
  </si>
  <si>
    <t>b) Sektörlere veya Karşı Taraflara Göre Risk Profili: (Yıllık)</t>
  </si>
  <si>
    <t>Risk Sınıfları</t>
  </si>
  <si>
    <t>Bankalar ve Aracı Kurumlardan Alacaklar</t>
  </si>
  <si>
    <t>Gayrimenkul İpoteğiyle Teminatlandırılmış Alacaklar</t>
  </si>
  <si>
    <t>Tarım</t>
  </si>
  <si>
    <t xml:space="preserve">Çiftçilik ve Hayvancılık </t>
  </si>
  <si>
    <t>Ormancılık</t>
  </si>
  <si>
    <t>Balıkçılık</t>
  </si>
  <si>
    <t>Sanayi</t>
  </si>
  <si>
    <t xml:space="preserve">Madencilik ve Taşocakçılığı </t>
  </si>
  <si>
    <t>İmalat Sanayi</t>
  </si>
  <si>
    <t>Elektrik, Gaz, Su</t>
  </si>
  <si>
    <t>İnşaat</t>
  </si>
  <si>
    <t>Hizmetler</t>
  </si>
  <si>
    <t>Toptan ve Perakende Ticaret</t>
  </si>
  <si>
    <t>Otel ve Lokanta Hizmetleri</t>
  </si>
  <si>
    <t>Ulaştırma Ve Haberleşme</t>
  </si>
  <si>
    <t>Mali Kuruluşlar</t>
  </si>
  <si>
    <t>Gayrimenkul ve Kira. Hizm.</t>
  </si>
  <si>
    <t>Serbest Meslek Hizmetleri</t>
  </si>
  <si>
    <t>Eğitim Hizmetleri</t>
  </si>
  <si>
    <t>Sağlık ve Sosyal Hizmetler</t>
  </si>
  <si>
    <t>Diğer</t>
  </si>
  <si>
    <t>c) Vade Unsuru Taşıyan Risklerin Kalan Vadelerine Göre Dağılımı: (Yıllık)</t>
  </si>
  <si>
    <t>Vadeye Kalan Süre</t>
  </si>
  <si>
    <t>1 ay</t>
  </si>
  <si>
    <t>1-3 ay</t>
  </si>
  <si>
    <t>3-6 ay</t>
  </si>
  <si>
    <t>6-12 ay</t>
  </si>
  <si>
    <t>1 yıl üzeri</t>
  </si>
  <si>
    <t xml:space="preserve">Menkul Kıymetleştirme Pozisyonları </t>
  </si>
  <si>
    <t>GENEL TOPLAM</t>
  </si>
  <si>
    <t>d) Risk Ağırlığına Göre Risk Tutarları-Standart Yaklaşım* (Yıllık)</t>
  </si>
  <si>
    <t>Risk Ağırlığı</t>
  </si>
  <si>
    <t>Diğer Risk Ağırlıkları</t>
  </si>
  <si>
    <t>Özkaynaklardan İndirilenler</t>
  </si>
  <si>
    <t>Kredi Riski Azaltımı Öncesi Tutar</t>
  </si>
  <si>
    <t>Kredi Riski Azaltımı Sonrası Tutar</t>
  </si>
  <si>
    <t>* Karşı taraf kredi riski ve menkul kıymetleştirme pozisyonları hariç</t>
  </si>
  <si>
    <t>e) Risk Ağırlığına Göre Risk Tutarları-İçsel Derecelendirmeye Dayalı Yaklaşım* (Yıllık)</t>
  </si>
  <si>
    <t>%0-%20</t>
  </si>
  <si>
    <t>%20-%35</t>
  </si>
  <si>
    <t>%35-%50</t>
  </si>
  <si>
    <t>%50-%75</t>
  </si>
  <si>
    <t>%75-%100</t>
  </si>
  <si>
    <t>%100-%250</t>
  </si>
  <si>
    <t>f) Önemli Sektörlere veya Karşı Taraf Türüne Göre Muhtelif Bilgiler: (Yıllık)</t>
  </si>
  <si>
    <t>Önemli Sektörler / Karşı Taraflar</t>
  </si>
  <si>
    <t>Krediler</t>
  </si>
  <si>
    <t>Karşılıklar</t>
  </si>
  <si>
    <t>Değer Kaybına Uğramış (TFRS 9)</t>
  </si>
  <si>
    <t>Donuk (Karşılık Yönetmeliği)*</t>
  </si>
  <si>
    <t>Beklenen Kredi Zarar Karşılıkları (TFRS 9)</t>
  </si>
  <si>
    <t>Karşılıklar (Karşılık Yönetmeliği)**</t>
  </si>
  <si>
    <t>Kredi Riskinde Önemli Artış (İkinci Aşama)</t>
  </si>
  <si>
    <t>Temerrüt (Üçüncü Aşama)</t>
  </si>
  <si>
    <t>*TFRS 9’a göre beklenen kredi zararı karşılığı ayıran ve ayırmayan bütün bankalarca Karşılık Yönetmeliği
uyarınca donuk alacak olarak sınıflandırılan tutarlar yazılacaktır.</t>
  </si>
  <si>
    <t>**TFRS 9’a göre beklenen kredi zararı karşılığı ayırmayan bankalarca, Karşılık Yönetmeliğinde yer verilen esaslara göre ayrılan karşılık tutarları yazılacaktır.</t>
  </si>
  <si>
    <t>g) Değer Ayarlamaları ve Kredi Karşılıkları Değişimine İlişkin Bilgiler: (Yıllık)</t>
  </si>
  <si>
    <t>Açılış Bakiyesi</t>
  </si>
  <si>
    <t>Dönem İçinde Ayrılan Karşılık Tutarları</t>
  </si>
  <si>
    <t>Karşılık İptalleri</t>
  </si>
  <si>
    <t>Diğer Ayarlamalar*</t>
  </si>
  <si>
    <t>Kapanış Bakiyesi</t>
  </si>
  <si>
    <t>1. Özel Karşılıklar</t>
  </si>
  <si>
    <t>2. Genel Karşılıklar</t>
  </si>
  <si>
    <t>*Kur farklarına, faaliyet birleşmelerine, devralma işlemlerine ve bağlı ortaklıkların elden çıkartılmasına göre belirlenenler</t>
  </si>
  <si>
    <t>Madde 11-Kur Riski</t>
  </si>
  <si>
    <t>Ana Ortaklık Bankanın Kur Riskine İlişkin Bilgiler: (3 Aylık)</t>
  </si>
  <si>
    <t>EURO</t>
  </si>
  <si>
    <t>USD</t>
  </si>
  <si>
    <t>Diğer YP</t>
  </si>
  <si>
    <t xml:space="preserve">Cari Dönem </t>
  </si>
  <si>
    <t>Varlıklar</t>
  </si>
  <si>
    <t>Nakit Değerler (Kasa, Efektif Deposu, Yoldaki Paralar, Satın Alınan Çekler) ve T.C. Merkez Bnk.</t>
  </si>
  <si>
    <t xml:space="preserve">Bankalar </t>
  </si>
  <si>
    <t>Gerçeğe Uygun Değer Farkı Kar veya Zarara Yansıtılan Finansal Varlıklar</t>
  </si>
  <si>
    <t>Para Piyasalarından Alacaklar</t>
  </si>
  <si>
    <t>Gerçeğe Uygun Değer Farkı Diğer Kapsamlı Gelire Yansıtılan Finansal Varlıklar</t>
  </si>
  <si>
    <t xml:space="preserve">Krediler </t>
  </si>
  <si>
    <t>İştirak, Bağlı Ortaklık ve Birlikte Kontrol Edilen Ortaklıklar (iş ortaklıkları)</t>
  </si>
  <si>
    <t>İtfa Edilmiş Maliyeti Üzerinden Değerlenen Finansal Varlıklar</t>
  </si>
  <si>
    <t>Riskten Korunma Amaçlı Türev Finansal Varlıklar</t>
  </si>
  <si>
    <t>Maddi Duran Varlıklar</t>
  </si>
  <si>
    <t>Maddi Olmayan Duran Varlıklar</t>
  </si>
  <si>
    <t>Diğer Varlıklar</t>
  </si>
  <si>
    <t>Toplam Varlıklar</t>
  </si>
  <si>
    <t>Yükümlülükler</t>
  </si>
  <si>
    <t>Bankalar Mevduatı</t>
  </si>
  <si>
    <t>Döviz Tevdiat Hesabı</t>
  </si>
  <si>
    <t>Para Piyasalarına Borçlar</t>
  </si>
  <si>
    <t>Diğer Mali Kuruluşlar. Sağl. Fonlar</t>
  </si>
  <si>
    <t>İhraç Edilen Menkul Değerler</t>
  </si>
  <si>
    <t>Muhtelif Borçlar</t>
  </si>
  <si>
    <t>Riskten Korunma Amaçlı Türev Finansal Borçlar</t>
  </si>
  <si>
    <t>Diğer Yükümlülükler</t>
  </si>
  <si>
    <t>Toplam Yükümlülükler</t>
  </si>
  <si>
    <t>Net Bilanço Pozisyonu</t>
  </si>
  <si>
    <t>Net Nazım Hesap Pozisyonu</t>
  </si>
  <si>
    <t>Türev Finansal Araçlardan Alacaklar</t>
  </si>
  <si>
    <t>Türev Finansal Araçlardan Borçlar</t>
  </si>
  <si>
    <t>Gayrinakdi Krediler</t>
  </si>
  <si>
    <t xml:space="preserve">Toplam Varlıklar </t>
  </si>
  <si>
    <t xml:space="preserve">Toplam Yükümlülükler </t>
  </si>
  <si>
    <t>Türev Finansal Araçlardan Alacak</t>
  </si>
  <si>
    <t>Madde 12-Faiz oranı riski</t>
  </si>
  <si>
    <t>Varlıkların, Yükümlülüklerin Ve Nazım Hesap Kalemlerinin Faize Duyarlılığı (Yeniden Fiyatlandırmaya Kalan Süreler İtibarıyla) (3 Aylık)</t>
  </si>
  <si>
    <t>Cari Dönem Sonu</t>
  </si>
  <si>
    <t>1 Aya Kadar</t>
  </si>
  <si>
    <t>1-3 Ay</t>
  </si>
  <si>
    <t>3-12 Ay</t>
  </si>
  <si>
    <t>1-5 Yıl</t>
  </si>
  <si>
    <t>5 Yıl ve Üzeri</t>
  </si>
  <si>
    <t>Faizsiz</t>
  </si>
  <si>
    <t xml:space="preserve">Verilen Krediler </t>
  </si>
  <si>
    <t xml:space="preserve">  </t>
  </si>
  <si>
    <t>Diğer Mevduat</t>
  </si>
  <si>
    <t xml:space="preserve">Bilançodaki Uzun Pozisyon </t>
  </si>
  <si>
    <t>Bilançodaki Kısa Pozisyon</t>
  </si>
  <si>
    <t>Nazım Hesaplardaki Uzun Pozisyon</t>
  </si>
  <si>
    <t>Nazım Hesaplardaki Kısa Pozisyon</t>
  </si>
  <si>
    <t>Toplam Pozisyon</t>
  </si>
  <si>
    <t>Önceki Dönem Sonu</t>
  </si>
  <si>
    <t>Bankalar</t>
  </si>
  <si>
    <t>Parasal Finansal Araçlara Uygulanan Ortalama Faiz Oranları: % (3 Aylık)</t>
  </si>
  <si>
    <t>Yen</t>
  </si>
  <si>
    <t>TL</t>
  </si>
  <si>
    <t>Nakit Değerler (Kasa, Efektif Deposu, Yoldaki Paralar, Satın Alınan Çekler) ve T.C. Merkez B.</t>
  </si>
  <si>
    <t>Diğer Mali Kuruluşlardan Sağlanan Fonlar</t>
  </si>
  <si>
    <t>Madde 13-Likidite Riski Yönetimi ve Likidite Karşılama Oranı ve Net İstikrarlı Fonlama Oranı</t>
  </si>
  <si>
    <t>Likidite karşılama oranı: (3 Aylık)</t>
  </si>
  <si>
    <t>Dikkate Alınma Oranı Uygulanmamış  Toplam Değer *</t>
  </si>
  <si>
    <t>Dikkate Alınma Oranı Uygulanmış Toplam  Değer *</t>
  </si>
  <si>
    <t>TP+YP</t>
  </si>
  <si>
    <t>YÜKSEK KALİTELİ LİKİT VARLIKLAR</t>
  </si>
  <si>
    <t>Yüksek kaliteli likit varlıklar</t>
  </si>
  <si>
    <t>NAKİT ÇIKIŞLARI</t>
  </si>
  <si>
    <t>Gerçek kişi mevduat ve perakende mevduat</t>
  </si>
  <si>
    <t>İstikrarlı mevduat</t>
  </si>
  <si>
    <t>Düşük istikrarlı mevduat</t>
  </si>
  <si>
    <t>Gerçek kişi mevduat ve perakende mevduat dışında kalan teminatsız borçlar</t>
  </si>
  <si>
    <t>Operasyonel mevduat</t>
  </si>
  <si>
    <t>Operasyonel olmayan mevduat</t>
  </si>
  <si>
    <t>Diğer teminatsız borçlar</t>
  </si>
  <si>
    <t>Teminatlı borçlar</t>
  </si>
  <si>
    <t>Diğer nakit çıkışları</t>
  </si>
  <si>
    <t xml:space="preserve">Türev yükümlülükler ve teminat tamamlama  yükümlülükleri  </t>
  </si>
  <si>
    <t>Yapılandırılmış finansal araçlardan borçlar</t>
  </si>
  <si>
    <t xml:space="preserve">Finansal piyasalara olan borçlar için verilen ödeme taahhütleri ile diğer bilanço dışı yükümlülükler    </t>
  </si>
  <si>
    <t>Herhangi bir şarta bağlı olmaksızın cayılabilir bilanço dışı diğer yükümlülükler ile sözleşmeye dayalı diğer yükümlülükler</t>
  </si>
  <si>
    <t>Diğer cayılamaz veya şarta bağlı olarak  cayılabilir bilanço dışı borçlar</t>
  </si>
  <si>
    <t>TOPLAM NAKİT ÇIKIŞLARI</t>
  </si>
  <si>
    <t>NAKİT GİRİŞLERİ</t>
  </si>
  <si>
    <t>Teminatlı alacaklar</t>
  </si>
  <si>
    <t>Teminatsız alacaklar</t>
  </si>
  <si>
    <t>Diğer nakit girişleri</t>
  </si>
  <si>
    <t>TOPLAM NAKİT GİRİŞLERİ</t>
  </si>
  <si>
    <t>Üst Sınır Uygulanmış Değerler</t>
  </si>
  <si>
    <t>TOPLAM YÜKSEK KALİTELİ LİKİT VARLIKLAR STOKU</t>
  </si>
  <si>
    <t>TOPLAM NET NAKİT ÇIKIŞLARI</t>
  </si>
  <si>
    <t>LİKİDİTE KARŞILAMA ORANI (%)</t>
  </si>
  <si>
    <t>* Konsolide olmayan sunum: Haftalık basit aritmetik ortalama alınmak suretiyle hesaplanan değerlerin son üç ay için hesaplanan basit aritmetik ortalaması.</t>
  </si>
  <si>
    <t>Dikkate Alınma Oranı Uygulanmamış  Toplam Değer **</t>
  </si>
  <si>
    <t>Dikkate Alınma Oranı Uygulanmış Toplam  Değer **</t>
  </si>
  <si>
    <t xml:space="preserve">Önceki Dönem </t>
  </si>
  <si>
    <t>** Konsolide olmayan sunum: Haftalık basit aritmetik ortalama alınmak suretiyle hesaplanan tabloda yer alan kalemlere ilişkin verilerin son üç ay için hesaplanan basit aritmetik ortalaması.</t>
  </si>
  <si>
    <t>Aktif ve Pasif Kalemlerin Kalan Vadelerine Göre Gösterimi: (3 Aylık)</t>
  </si>
  <si>
    <t>Vadesiz</t>
  </si>
  <si>
    <t>Dağıtılama-
yan*</t>
  </si>
  <si>
    <t>Nakit Değerler (Kasa, Efektif Deposu, Yoldaki Paralar, Satın Alınan Çekler) ve TCMB</t>
  </si>
  <si>
    <t>Gerçeğe Uygun Değer Farkı Kâr veya Zarara Yansıtılan  Menkul Değer.</t>
  </si>
  <si>
    <t>Verilen Krediler</t>
  </si>
  <si>
    <t>Likidite Açığı</t>
  </si>
  <si>
    <t>Net Bilanço Dışı Pozisyonu</t>
  </si>
  <si>
    <t>Toplam Aktifler</t>
  </si>
  <si>
    <t>* Bilançoyu oluşturan aktif hesaplardan sabit kıymetler, iştirak ve bağlı ortaklıklar, ayniyat mevcudu, peşin ödenmiş giderler ve takipteki alacaklar gibi bankacılık faaliyetinin sürdürülmesi için gereksinim duyulan,</t>
  </si>
  <si>
    <t xml:space="preserve"> kısa zamanda nakde dönüşme şansı bulunmayan diğer aktif nitelikli hesaplar buraya kaydedilir.</t>
  </si>
  <si>
    <t>Net İstikrarlı Fonlama Oranı: (3 Aylık)</t>
  </si>
  <si>
    <t>Kalan Vadelerine Göre Dikkate Alma Oranı Uygulanmamış Tutar</t>
  </si>
  <si>
    <t>Dikkate Alma Oranı Uygulanmış Toplam Tutar</t>
  </si>
  <si>
    <t>Vadesiz*</t>
  </si>
  <si>
    <t>6 Aydan Kısa Vadeli</t>
  </si>
  <si>
    <t>6 Ay ile 6 Aydan Uzun 1 Yıldan Kısa Vadeli</t>
  </si>
  <si>
    <t>1 Yıl ve 1 Yıldan Uzun Vadeli</t>
  </si>
  <si>
    <t>Mevcut İstikrarlı Fon</t>
  </si>
  <si>
    <t>Özkaynak Unsurları</t>
  </si>
  <si>
    <t>Ana Sermaye ve Katkı Sermaye</t>
  </si>
  <si>
    <t>Diğer Özkaynak Unsurları</t>
  </si>
  <si>
    <t>Gerçek Kişi ve Perakende Müşteri Mevduatı</t>
  </si>
  <si>
    <t>İstikrarlı Mevduat</t>
  </si>
  <si>
    <t>Düşük İstikrarlı Mevduat</t>
  </si>
  <si>
    <t>Diğer Kişilere Borçlar</t>
  </si>
  <si>
    <t>Operasyonel Mevduat/katılım fonu</t>
  </si>
  <si>
    <t>Diğer Borçlar</t>
  </si>
  <si>
    <t>Birbirlerine Bağlı Varlıklara Eşdeğer Yükümlülükler</t>
  </si>
  <si>
    <t>Türev Yükümlülükler</t>
  </si>
  <si>
    <t>Yukarıda Yer Almayan Diğer Özkaynak Unsurları ve Yükümlülükler</t>
  </si>
  <si>
    <t>Gerekli İstikrarlı Fon</t>
  </si>
  <si>
    <t>Yüksek Kaliteli Likit Varlıklar</t>
  </si>
  <si>
    <t>Kredi Kuruluşları veya Finansal Kuruluşlara Depo Edilen Operasyonel Mevduat/katılım fonu</t>
  </si>
  <si>
    <t>Canlı Alacaklar</t>
  </si>
  <si>
    <t>Teminatı Birinci Kalite Likit Varlık Olan, Kredi Kuruluşları veya Finansal Kuruluşlardan Alacaklar</t>
  </si>
  <si>
    <t>Kredi Kuruluşları veya Finansal Kuruluşlardan Teminatsız veya Teminatı Birinci Kalite Likit Varlık Olmayan Teminatlı Alacaklar</t>
  </si>
  <si>
    <t>Kredi Kuruluşları veya Finansal Kuruluşlar Dışındaki Kurumsal Müşteriler, Kuruluşlar, Gerçek Kişi ve Parekende Müşteriler, Merkezi Yönetimler, Merkez Bankaları ile Kamu Kuruluşlarından Olan Alacaklar</t>
  </si>
  <si>
    <t>%35 ya da daha az düşük risk ağırlığına tabi alacaklar</t>
  </si>
  <si>
    <t>İkamet Amaçlı Gayrimenkul İpoteği ile Teminatlandırılan Alacaklar</t>
  </si>
  <si>
    <t>Yüksek Kaliteli Likit Varlık Niteliğini Haiz Olmayan, Borsada İşlem Gören Hisse Senetleri ile Borçlanma Araçları</t>
  </si>
  <si>
    <t>Birbirlerine Bağlı Yükümlülüklere Eşdeğer Varlıklar</t>
  </si>
  <si>
    <t>Altın Dahil Fiziki Teslimatlı Emtia</t>
  </si>
  <si>
    <t>Türev Sözleşmelerin Başlangıç Teminatı veya Merkezi Karşı Tarafa Verilen Garanti Fonu</t>
  </si>
  <si>
    <t>Türev Varlıklar</t>
  </si>
  <si>
    <t>Türev Yükümlülüklerin Değişim Teminatı Düşülmeden Önceki Tutarı</t>
  </si>
  <si>
    <t>Yukarıda Yer Almayan Diğer Varlıklar</t>
  </si>
  <si>
    <t>Bilanço Dışı Borçlar</t>
  </si>
  <si>
    <t>Net İstikrarlı Fonlama Oranı (%) (Mevcut/Gerekli İstikrarlı Fon)</t>
  </si>
  <si>
    <t>* Vadesiz sütununda bulunan kalemlerin belirli bir vadesi bulunmamaktadır. Sayılanlarla sınırlı olmamak üzere bunlar belirli bir vadesi olmayan özkaynak unsurlarını, vadesiz mevduatı, kısa pozisyonları, vadesi belli olmayan pozisyonları, yüksek kalite likit varlık olmayan hisse senetlerini ve fiziki teslimatlı emtiayı içerir.</t>
  </si>
  <si>
    <t>İstikrarlı Mevduat/katılım fonu</t>
  </si>
  <si>
    <t>Operasyonel Mevduat</t>
  </si>
  <si>
    <t>Net İstikrarlı Fonlama Oranı (%)</t>
  </si>
  <si>
    <t>Madde 13/Ç-Kaldıraç oranı</t>
  </si>
  <si>
    <t>b) TMS Uyarınca Düzenlenen Finansal Tablolarda Yer Alan Toplam Varlık Tutarı ile Toplam Risk Tutarının Özet Karşılaştırma Tablosu: (3 Aylık)</t>
  </si>
  <si>
    <t>Önceki Dönem**</t>
  </si>
  <si>
    <t>Cari Dönem**</t>
  </si>
  <si>
    <t>TMS uyarınca düzenlenen finansal tablolarda yer alan toplam varlık tutarı*</t>
  </si>
  <si>
    <t xml:space="preserve">TMS uyarınca düzenlenen finansal tablolarda yer alan varlık tutarı ile Bankaların Finansal Tablolarının Düzenlenmesine İlişkin Tebliğ kapsamında düzenlenen finansal tablolarda yer alan varlık tutarı arasındaki fark  </t>
  </si>
  <si>
    <t>Türev finansal araçlar ile kredi türevlerinin  Bankaların Finansal Tablolarının Düzenlenmesine İlişkin Tebliğ kapsamında düzenlenen finansal tablolarda yer alan tutarları ile risk tutarları arasındaki fark</t>
  </si>
  <si>
    <t>Menkul kıymet veya emtia teminatlı finansman işlemlerinin Bankaların Finansal Tablolarının Düzenlenmesine İlişkin Tebliğ kapsamında düzenlenen finansal tablolarda yer alan tutarları ile risk tutarları arasındaki fark</t>
  </si>
  <si>
    <t>Bilanço dışı işlemlerinin Bankaların Finansal Tablolarının Düzenlenmesine İlişkin Tebliğ kapsamında düzenlenen finansal tablolarda yer alan tutarları ile risk tutarları arasındaki fark</t>
  </si>
  <si>
    <t>Bankaların Finansal Tablolarının Düzenlenmesine İlişkin Tebliğ kapsamında düzenlenen finansal tablolarda yer alan tutar ile risk tutarı arasındaki diğer farklar</t>
  </si>
  <si>
    <t>Toplam risk tutarı</t>
  </si>
  <si>
    <t>*Bankaların Finansal Tablolarının Düzenlenmesine İlişkin Tebliğ'in 5 inci maddesinin altıncı fıkrası uyarınca hazırlanan finansal tablolar.</t>
  </si>
  <si>
    <t>**Tabloda yer alan tutarların üç aylık ortalaması alınır.</t>
  </si>
  <si>
    <t>c) Kaldıraç oranı kamuya açıklama şablonu: (3 Aylık)</t>
  </si>
  <si>
    <t>Bilanço içi varlıklar</t>
  </si>
  <si>
    <t>Önceki Dönem*</t>
  </si>
  <si>
    <t>Cari Dönem*</t>
  </si>
  <si>
    <t>Bilanço içi varlıklar (Türev finansal araçlar ile kredi türevleri hariç, teminatlar dahil)</t>
  </si>
  <si>
    <t>(Ana sermayeden indirilen varlıklar)</t>
  </si>
  <si>
    <t>Bilanço içi varlıklara ilişkin toplam risk tutarı</t>
  </si>
  <si>
    <t>Türev finansal araçlar ile kredi türevleri</t>
  </si>
  <si>
    <t>Türev finansal araçlar ile kredi türevlerinin yenileme maliyeti</t>
  </si>
  <si>
    <t xml:space="preserve">Türev finansal araçlar ile kredi türevlerinin potansiyel kredi risk tutarı </t>
  </si>
  <si>
    <t>Türev finansal araçlar ile kredi türevlerine ilişkin toplam risk tutarı</t>
  </si>
  <si>
    <t>Menkul kıymet veya emtia teminatlı finansman işlemleri</t>
  </si>
  <si>
    <t>Menkul kıymet veya emtia teminatlı finansman işlemlerinin menkul kıymet veya emtia teminatlı finansman işlemlerinin risk tutarı (Bilanço içi hariç)</t>
  </si>
  <si>
    <t>Aracılık edilen işlemlerden kaynaklanan risk tutarı</t>
  </si>
  <si>
    <t>Menkul kıymet veya emtia teminatlı finansman işlemlerine ilişkin toplam risk tutarı</t>
  </si>
  <si>
    <t>Bilanço dışı işlemler</t>
  </si>
  <si>
    <t>Bilanço dışı işlemlerin brüt nominal tutarı</t>
  </si>
  <si>
    <t>(Krediye dönüştürme oranları ile çarpımdan kaynaklanan düzeltme tutarı)</t>
  </si>
  <si>
    <t>Bilanço dışı işlemlere ilişkin toplam risk tutarı</t>
  </si>
  <si>
    <t>Sermaye ve toplam risk</t>
  </si>
  <si>
    <t>Ana sermaye</t>
  </si>
  <si>
    <t>Kaldıraç oranı</t>
  </si>
  <si>
    <t>* Tabloda yer alan tutarların üç aylık ortalaması alınır.</t>
  </si>
  <si>
    <t>Madde 14-Finansal Varlık ve Borçların Gerçeğe Uygun Değeri İle Gösterilmesi</t>
  </si>
  <si>
    <t>Finansal Varlık ve Borçların Gerçeğe Uygun Değeri İle Gösterimi: (Yıllık)</t>
  </si>
  <si>
    <t>Defter Değeri</t>
  </si>
  <si>
    <t>Gerçeğe Uygun Değer</t>
  </si>
  <si>
    <t>Finansal Varlıklar</t>
  </si>
  <si>
    <t>Finansal Borçlar</t>
  </si>
  <si>
    <t>Muhtelif  Borçlar</t>
  </si>
  <si>
    <t>SECTION 3</t>
  </si>
  <si>
    <t>Information and diclosures related to financial position (Article 7-14)</t>
  </si>
  <si>
    <t>Article 7-Information related to capital adequacy ratio:</t>
  </si>
  <si>
    <t>Summary information about bank only shareholders' equity requirements: (Quarterly)</t>
  </si>
  <si>
    <t>Amounts</t>
  </si>
  <si>
    <t>1/1/2014 Regarding pre-Application amount *</t>
  </si>
  <si>
    <t>Common Equity Tier 1 capital</t>
  </si>
  <si>
    <t>Directly issued qualifying common share capital plus related stock surplus</t>
  </si>
  <si>
    <t>Share premium</t>
  </si>
  <si>
    <t>Legal reserves</t>
  </si>
  <si>
    <t>Projected gains to shareholders' equity of the accounting standards in Turkey</t>
  </si>
  <si>
    <t>Net current period profit</t>
  </si>
  <si>
    <t>Prior period profit</t>
  </si>
  <si>
    <t>Free shares from investments and associates, subsidiaries and joint ventures that is not recognised in profit</t>
  </si>
  <si>
    <t>Common Equity Tier 1 capital before regulatory adjustments</t>
  </si>
  <si>
    <t>Common Equity Tier 1 capital: regulatory adjustments</t>
  </si>
  <si>
    <t>Prudential valuation adjustments</t>
  </si>
  <si>
    <t>Sum of current year net loss and prior period's loss  that is not covered with reserves and losses on shareholders' equity of the accounting standards in Turkey</t>
  </si>
  <si>
    <t>Development cost of operating lease</t>
  </si>
  <si>
    <t>Goodwill (net of related tax liability)</t>
  </si>
  <si>
    <t>Other intangibles other than mortgage-servicing rights (net of related tax liability)</t>
  </si>
  <si>
    <t>Deferred tax assets that rely on future profitability excluding those arising from temporary differences (net of related tax liability)</t>
  </si>
  <si>
    <t>Cash-flow hedge reserve</t>
  </si>
  <si>
    <t>Gains and losses due to changes in own credit risk on fair valued liabilities</t>
  </si>
  <si>
    <t>Securitisation gain on sale</t>
  </si>
  <si>
    <t>Defined-benefit pension fund net assets</t>
  </si>
  <si>
    <t>Investments in own shares (if not already netted off paid-in capital on reported balance sheet)</t>
  </si>
  <si>
    <t>Reciprocal cross-holdings in common equity</t>
  </si>
  <si>
    <t>Investments in the capital of banking, financial and insurance entities that are outside the scope of regulatory consolidation, net of eligible short positions, where the bank does not own more than 10% of the issued share capital (amount above 10% threshold)</t>
  </si>
  <si>
    <t>Significant investments in the common stock of banking, financial and insurance entities that are outside the scope of regulatory consolidation, net of eligible short positions (amount above 10% threshold)</t>
  </si>
  <si>
    <t>Mortgage servicing rights (amount above 10% threshold)</t>
  </si>
  <si>
    <t>Deferred tax assets arising from temporary differences (amount above 10% threshold, net of related tax liability)</t>
  </si>
  <si>
    <t>Amount exceeding the 15% threshold</t>
  </si>
  <si>
    <t>of which: significant investments in the common stock of financials</t>
  </si>
  <si>
    <t>of which: mortgage servicing rights</t>
  </si>
  <si>
    <t>of which: deferred tax assets arising from temporary differences</t>
  </si>
  <si>
    <t>National specific regulatory adjustments</t>
  </si>
  <si>
    <t>Regulatory adjustments applied to Common Equity Tier 1 due to insufficient Additional Tier 1 and Tier 2 to cover deductions</t>
  </si>
  <si>
    <t>Total regulatory adjustments to Common equity Tier 1</t>
  </si>
  <si>
    <t>Common Equity Tier 1 capital (CET1)</t>
  </si>
  <si>
    <t>Additional Tier 1 capital: instruments</t>
  </si>
  <si>
    <t>Directly issued qualifying Additional Tier 1 instruments plus related stock surplus of which: classified as equity under applicable accounting standards</t>
  </si>
  <si>
    <t>Directly issued qualifying Additional Tier 1 instruments plus related stock surplus of which: classified as liabilities under applicable accounting standards</t>
  </si>
  <si>
    <t>Additional Tier 1 instruments (and CET1 instruments not included in row 5) issued by subsidiaries and held by third parties (amount allowed in group AT1) of which: instruments issued by subsidiaries subject to phase out</t>
  </si>
  <si>
    <t>Additional Tier 1 capital before regulatory adjustments</t>
  </si>
  <si>
    <t>Additional Tier 1 capital: regulatory adjustments</t>
  </si>
  <si>
    <t>Investments in own Additional Tier 1 instruments</t>
  </si>
  <si>
    <t>Reciprocal cross-holdings in Additional Tier 1 instruments</t>
  </si>
  <si>
    <t>Investments in the capital of banking, financial and insurance entities that are outside the scope of regulatory consolidation, net of eligible short positions, where the bank does not own more than 10% of the issued common share capital of the entity (amount above 10% threshold)</t>
  </si>
  <si>
    <t>Significant investments in the capital of banking, financial and insurance entities that are outside the scope of regulatory consolidation (net of eligible short positions)</t>
  </si>
  <si>
    <t>The process of transition will continue to reduce from Tier 1 Capital</t>
  </si>
  <si>
    <t>Goodwill or other intangibles and deferred tax liabilities of which the regulation concerning transitional Article 2 of subsection of core capital not reduced from (-)</t>
  </si>
  <si>
    <t>Total regulatory adjustments to Additional Tier 1 capital</t>
  </si>
  <si>
    <t>Additional Tier 1 capital (AT1)</t>
  </si>
  <si>
    <t>Tier 1 capital (T1 = CET1 + AT1)</t>
  </si>
  <si>
    <t>Tier 2 capital: instruments and provisions</t>
  </si>
  <si>
    <t>Directly issued qualifying Tier 2 instruments plus related stock surplus</t>
  </si>
  <si>
    <t>Provisions</t>
  </si>
  <si>
    <t>Tier 2 capital before regulatory adjustments</t>
  </si>
  <si>
    <t>Tier 2 capital: regulatory adjustments</t>
  </si>
  <si>
    <t>Investments in own Tier 2 instruments (-)</t>
  </si>
  <si>
    <t>Reciprocal cross-holdings in Tier 2 instruments</t>
  </si>
  <si>
    <t>Investments in the capital of banking, financial and insurance entities that are outside the scope of regulatory consolidation, net of eligible short positions, where the bank does not own more than 10% of the issued common share capital of the entity (amount above the 10% threshold) (-)</t>
  </si>
  <si>
    <t>Significant investments in the capital banking, financial and insurance entities that are outside the scope of regulatory consolidation (net of eligible short positions)</t>
  </si>
  <si>
    <t>National specific regulatory adjustments (-)</t>
  </si>
  <si>
    <t>Total regulatory adjustments to Tier 2 capital</t>
  </si>
  <si>
    <t>Tier 2 capital (T2)</t>
  </si>
  <si>
    <t>Total capital (TC = T1 + T2)</t>
  </si>
  <si>
    <t>Total risk weighted assets</t>
  </si>
  <si>
    <t>Loans extended being non compliant with articles 50 and 51 of the Law</t>
  </si>
  <si>
    <t>The process of transition will continue to reduce from Common Equity Tier 1 capital and Additional Tier 1 capital</t>
  </si>
  <si>
    <t>of which: The sum of partnership share on banks and financial institutions (domestic and abroad), with shareholding of less than 10%</t>
  </si>
  <si>
    <t>of which: Partnership share on banks and financial institutions (domestic and abroad) that are not consolidated, with a shareholding of 10% and above</t>
  </si>
  <si>
    <t>Shareholders' Equity</t>
  </si>
  <si>
    <t>Total shareholders' equity</t>
  </si>
  <si>
    <t>Total risk weighted items</t>
  </si>
  <si>
    <t>CAPITAL ADEQUACY RATIOS</t>
  </si>
  <si>
    <t>Core Capital Adequacy Ratio (%)</t>
  </si>
  <si>
    <t>Tier 1 Capital Adequacy Ratio (%)</t>
  </si>
  <si>
    <t>Capital Adequacy Standard Ratio (%)</t>
  </si>
  <si>
    <t>BUFFERS</t>
  </si>
  <si>
    <t>Total additional core capital requirement ratio (a+b+c)</t>
  </si>
  <si>
    <t>a) Capital conservation buffer requirement (%)</t>
  </si>
  <si>
    <t>b) Bank specific countercyclical buffer requirement (%)</t>
  </si>
  <si>
    <t>c) Higher bank buffer requirement ratio (%)</t>
  </si>
  <si>
    <t>Common Equity Tier 1 available to meet buffers (as a percentage of risk weighted assets) (%)</t>
  </si>
  <si>
    <t>Amounts below the thresholds for deduction (before risk weighting)</t>
  </si>
  <si>
    <t>Non-significant investments in the capital of other financials</t>
  </si>
  <si>
    <t>Significant investments in the common stock of financials</t>
  </si>
  <si>
    <t>Mortgage servicing rights (net of related tax liability)</t>
  </si>
  <si>
    <t>Deferred tax assets arising from temporary differences (net of related tax liability)</t>
  </si>
  <si>
    <t>Applicable caps on the inclusion of provisions in Tier 2</t>
  </si>
  <si>
    <t>Provisions eligible for inclusion in Tier 2 in respect of exposures subject to standardised approach (prior to application of cap)</t>
  </si>
  <si>
    <t>Cap on inclusion of provisions in Tier 2 under standardised approach</t>
  </si>
  <si>
    <t>Provisions eligible for inclusion in Tier 2 in respect of exposures subject to internal ratings-based approach (prior to application of cap)</t>
  </si>
  <si>
    <t>Cap for inclusion of provisions in Tier 2 under internal ratings-based approach</t>
  </si>
  <si>
    <t>Debt instruments subject to Provisional Clause 4 
(To be applied between 1 January 2018 and 1 January 2022)</t>
  </si>
  <si>
    <t>Current cap on common equity T1 capital instruments subject to phase out arrangements</t>
  </si>
  <si>
    <t>Amount excluded from common equity T1 capital due to cap (excess over cap after redemptions and maturities)</t>
  </si>
  <si>
    <t>Current cap on additional T1 capital instruments subject to phase out arrangements</t>
  </si>
  <si>
    <t>Amount excluded from additional T1 capital due to cap (excess over cap after redemptions and maturities)</t>
  </si>
  <si>
    <t>Article 8-Credit Risk</t>
  </si>
  <si>
    <t xml:space="preserve">a) Risk profile according to the geographical concentration (Annual) </t>
  </si>
  <si>
    <t>Risk classifications</t>
  </si>
  <si>
    <t xml:space="preserve">Claims on sovereigns and Central Banks </t>
  </si>
  <si>
    <t>Claims on regional governments or local authorities</t>
  </si>
  <si>
    <t>Claims on administrative bodies and other non-commercial undertakings</t>
  </si>
  <si>
    <t>Claims on multilateral development banks</t>
  </si>
  <si>
    <t xml:space="preserve">Claims on international organizations </t>
  </si>
  <si>
    <t>Claims on banks and intermediary institutions</t>
  </si>
  <si>
    <t>Claims on corporates</t>
  </si>
  <si>
    <t>Claims included in the regulatory retail portfolios</t>
  </si>
  <si>
    <t>Claims secured by residential property</t>
  </si>
  <si>
    <t>Past due loans</t>
  </si>
  <si>
    <t>Higher risk categories decided by the Board</t>
  </si>
  <si>
    <t>Secured by mortgages</t>
  </si>
  <si>
    <t>Securitization positions</t>
  </si>
  <si>
    <t>Short-term claims and short-term corporate claims on banks and intermediary institutions</t>
  </si>
  <si>
    <t>Undertakings for collective investments in mutual funds</t>
  </si>
  <si>
    <t>Undertakings for share certifications</t>
  </si>
  <si>
    <t>Other receivables</t>
  </si>
  <si>
    <t>Current Period</t>
  </si>
  <si>
    <t>1. Domestic</t>
  </si>
  <si>
    <t>2. EU countries</t>
  </si>
  <si>
    <t>3. OECD countries ***</t>
  </si>
  <si>
    <t>4. Off-shore banking regions</t>
  </si>
  <si>
    <t>5. USA, Canada</t>
  </si>
  <si>
    <t>6. Other countries</t>
  </si>
  <si>
    <t xml:space="preserve">7. Investment and associates, subsidiaries and joint ventures </t>
  </si>
  <si>
    <t xml:space="preserve">8. Undistributed Assets / Liabilities*** </t>
  </si>
  <si>
    <t>9. Total</t>
  </si>
  <si>
    <t>Prior Period</t>
  </si>
  <si>
    <t>7. Investment and associates, subsidiaries and joint ventures</t>
  </si>
  <si>
    <t>* Risk classifications in the "Regulaton on Measurement and Evaluation of Capital Adequacy of Banks" will be used.</t>
  </si>
  <si>
    <t>** Includes loans classified under Uniform Accounting Standarts -loans except in the first 3 colomns- and compliant with Article 48 of the Banking Law.</t>
  </si>
  <si>
    <t>*** OECD Countries other than EU countries, USA and Canada</t>
  </si>
  <si>
    <t>b) Risk profile according to sectors and counterparties: (Annual)</t>
  </si>
  <si>
    <t>Risk classifications*</t>
  </si>
  <si>
    <t>Agricultural</t>
  </si>
  <si>
    <t xml:space="preserve">Farming and raising livestock </t>
  </si>
  <si>
    <t>Forestry</t>
  </si>
  <si>
    <t>Fishing</t>
  </si>
  <si>
    <t>Manufacturing</t>
  </si>
  <si>
    <t xml:space="preserve">Mining </t>
  </si>
  <si>
    <t>Production</t>
  </si>
  <si>
    <t>Electric, gas and water</t>
  </si>
  <si>
    <t>Construction</t>
  </si>
  <si>
    <t>Services</t>
  </si>
  <si>
    <t>Wholesale and retail trade</t>
  </si>
  <si>
    <t xml:space="preserve"> Hotel, food and beverage services</t>
  </si>
  <si>
    <t>Transportation and telecommunication</t>
  </si>
  <si>
    <t>Financial institutions</t>
  </si>
  <si>
    <t>Real estate and renting services</t>
  </si>
  <si>
    <t>Self-employement services</t>
  </si>
  <si>
    <t>Education services</t>
  </si>
  <si>
    <t>Health and social services</t>
  </si>
  <si>
    <t>Other</t>
  </si>
  <si>
    <t>c) Distribution of maturity risk factors according to their outstanding maturities: (Annual)</t>
  </si>
  <si>
    <t xml:space="preserve">According to their outstanding maturities </t>
  </si>
  <si>
    <t>1 month</t>
  </si>
  <si>
    <t>1-3 month</t>
  </si>
  <si>
    <t>3-6 month</t>
  </si>
  <si>
    <t>6-12 month</t>
  </si>
  <si>
    <t>1 year and over</t>
  </si>
  <si>
    <t>General Total</t>
  </si>
  <si>
    <t>d) Risk balances according to risk weights - Standard Approach* (Annual)</t>
  </si>
  <si>
    <t>Risk Weights</t>
  </si>
  <si>
    <t>Other Risk Weights</t>
  </si>
  <si>
    <t>Deductions from the shareholders' equity</t>
  </si>
  <si>
    <t>1. Pre-Amount of Credit Risk Mitigation</t>
  </si>
  <si>
    <t>2. Amount after Credit Risk Mitigation</t>
  </si>
  <si>
    <t>* Excluding counterparty credit risk and securitization positions</t>
  </si>
  <si>
    <t>e) Risk balances according to risk weights -  Internal Ratings-Based Approach* (Annual)</t>
  </si>
  <si>
    <t>f) Information according to sectors and counterparties: (Annual)</t>
  </si>
  <si>
    <t>Sectors / Counterparties</t>
  </si>
  <si>
    <t>Loans</t>
  </si>
  <si>
    <t>Loss in value (TFRS 9)</t>
  </si>
  <si>
    <t>Non-performing loans *</t>
  </si>
  <si>
    <t>Allowance for expected credit losses (TFRS 9)</t>
  </si>
  <si>
    <t>Provisions (Regulation on Provisions)**</t>
  </si>
  <si>
    <t>Significant increase in credit risk (Stage 2)</t>
  </si>
  <si>
    <t>Go into default (Stage 3)</t>
  </si>
  <si>
    <t xml:space="preserve">* Non-performing loans (according to the Regulation on Provisions) will be written here by all banks (either applied TFRS 9 model or not)
</t>
  </si>
  <si>
    <t xml:space="preserve">** Provisions (according to the Regulation on Provisions) will be written here by banks that does not apply "TFRS 9 Impairment Model"
</t>
  </si>
  <si>
    <t>g) Information about value adjustments and changes in the loan impairment : (Annual)</t>
  </si>
  <si>
    <t xml:space="preserve">The opening balance </t>
  </si>
  <si>
    <t>Provision amounts set aside during the period</t>
  </si>
  <si>
    <t>The cancelation of the provisions</t>
  </si>
  <si>
    <t>Other adjustments*</t>
  </si>
  <si>
    <t>Close out balance</t>
  </si>
  <si>
    <t>1. Specific provisions</t>
  </si>
  <si>
    <t>2. General provisions</t>
  </si>
  <si>
    <t>* Determined according to exchange rate differences, business combinations, acquisitions and disposals of subsidiaries</t>
  </si>
  <si>
    <t>Article 11-Currency Risk</t>
  </si>
  <si>
    <t>Information on currency risk of the bank: (Quarterly)</t>
  </si>
  <si>
    <t>Other FC</t>
  </si>
  <si>
    <t>Assets</t>
  </si>
  <si>
    <t>Cash (cash in vault, effectives, money in transit, cheques purchased) and balances with the Central Bank of Turkey</t>
  </si>
  <si>
    <t xml:space="preserve">Due from banks </t>
  </si>
  <si>
    <t>Financial assets where fair value change is reflected to income statement</t>
  </si>
  <si>
    <t>Money market placements</t>
  </si>
  <si>
    <t>Financial assets at fair value through other comprehensive income</t>
  </si>
  <si>
    <t xml:space="preserve">Loans </t>
  </si>
  <si>
    <t>Investment and associates, subsidiaries and joint ventures (business partners)</t>
  </si>
  <si>
    <t>Loans measured at amortised cost</t>
  </si>
  <si>
    <t>Derivative financial assets held for hedging</t>
  </si>
  <si>
    <t>Property and equipment</t>
  </si>
  <si>
    <t>Intangible assets</t>
  </si>
  <si>
    <t>Other assets</t>
  </si>
  <si>
    <t>Total assets</t>
  </si>
  <si>
    <t>Liabilities</t>
  </si>
  <si>
    <t>Interbank deposits</t>
  </si>
  <si>
    <t>Foreign currency deposits</t>
  </si>
  <si>
    <t>Money market takings</t>
  </si>
  <si>
    <t>Funds provided from other financial institutions</t>
  </si>
  <si>
    <t xml:space="preserve">Marketable securities issued </t>
  </si>
  <si>
    <t xml:space="preserve">Miscellaneous payables </t>
  </si>
  <si>
    <t>Derivative financial liabilities held for hedging</t>
  </si>
  <si>
    <t>Other liabilities</t>
  </si>
  <si>
    <t>Total liabilities</t>
  </si>
  <si>
    <t>Net on balance sheet position</t>
  </si>
  <si>
    <t>Net off balance sheet position</t>
  </si>
  <si>
    <t>Derivative financial assets</t>
  </si>
  <si>
    <t>Derivative financial liabilities</t>
  </si>
  <si>
    <t>Non-cash loans</t>
  </si>
  <si>
    <t xml:space="preserve">Total assets </t>
  </si>
  <si>
    <t xml:space="preserve">Article 12-Interest rate risk </t>
  </si>
  <si>
    <t>Information related to the interest rate mismatch of the bank (Interest rate sensitivity of assets, liabilities and off-balance sheet</t>
  </si>
  <si>
    <t>based on repricing dates): (Quarterly)</t>
  </si>
  <si>
    <t>Up to 1 Month</t>
  </si>
  <si>
    <t>1 – 3 Months</t>
  </si>
  <si>
    <t>3 – 12 Months</t>
  </si>
  <si>
    <t>1 – 5 Years</t>
  </si>
  <si>
    <t>5 Years and Over</t>
  </si>
  <si>
    <t>Demand</t>
  </si>
  <si>
    <t>Other deposits</t>
  </si>
  <si>
    <t>Marketable securities  issued</t>
  </si>
  <si>
    <t>Funds provided  from other financial institutions</t>
  </si>
  <si>
    <t>On balance sheet interest sensitivity gap-Long</t>
  </si>
  <si>
    <t>On balance sheet interest sensitivity gap-Short</t>
  </si>
  <si>
    <t>Off balance sheet interest sensitivity gap-Long</t>
  </si>
  <si>
    <t>Off balance sheet interest sensitivity gap-Short</t>
  </si>
  <si>
    <t>Total position</t>
  </si>
  <si>
    <t>Information related to the interest rate mismatch of the group (Interest rate sensitivity of assets, liabilities and off balance sheet items based on repricing dates): (Quarterly)</t>
  </si>
  <si>
    <t>Due from banks</t>
  </si>
  <si>
    <t>Average interest rates applied to monetary financial instruments: % (Quarterly)</t>
  </si>
  <si>
    <t>Japanese  Yen</t>
  </si>
  <si>
    <t>TRY</t>
  </si>
  <si>
    <t>Miscellaneous payables</t>
  </si>
  <si>
    <t>Marketable securities issued</t>
  </si>
  <si>
    <t xml:space="preserve">Article 13- Liquidity Risk Management, Liquidity Coverage Ratio and Net Stable Funding Ratio </t>
  </si>
  <si>
    <t>Liquidity Coverage Ratio: (Quarterly)</t>
  </si>
  <si>
    <t>Total unweighted value *</t>
  </si>
  <si>
    <t>Total weighted value*</t>
  </si>
  <si>
    <t>TC+FC</t>
  </si>
  <si>
    <t>HIGH QUALITY LIQUID ASSETS</t>
  </si>
  <si>
    <t>Total High Quality Liquid Assets (HQLA)</t>
  </si>
  <si>
    <t>CASH OUTFLOWS</t>
  </si>
  <si>
    <t>Retail deposits and deposits from small business customers, of which:</t>
  </si>
  <si>
    <t>Stable deposits</t>
  </si>
  <si>
    <t>Less stable deposits</t>
  </si>
  <si>
    <t>Unsecured wholesale funding, of which:</t>
  </si>
  <si>
    <t>Operational deposits</t>
  </si>
  <si>
    <t>Non-operational deposits</t>
  </si>
  <si>
    <t>Unsecured debt</t>
  </si>
  <si>
    <t>Secured wholesale funding</t>
  </si>
  <si>
    <t>Additional requirements of which:</t>
  </si>
  <si>
    <t>Outflows related to derivative exposures and other collateral requirements</t>
  </si>
  <si>
    <t>Outflows related to loss of funding on debt products</t>
  </si>
  <si>
    <t>Credit and liquidty facilities</t>
  </si>
  <si>
    <t>Other contractual funding obligations</t>
  </si>
  <si>
    <t>Other contingent funding obligations</t>
  </si>
  <si>
    <t>TOTAL CASH OUTFLOWS</t>
  </si>
  <si>
    <t>CASH INFLOWS</t>
  </si>
  <si>
    <t>Secured lending</t>
  </si>
  <si>
    <t>Inflows from fully performing exposures</t>
  </si>
  <si>
    <t>Other cash inflows</t>
  </si>
  <si>
    <t>TOTAL CASH INFLOWS</t>
  </si>
  <si>
    <t>Total adjusted value</t>
  </si>
  <si>
    <t>TOTAL HQLA</t>
  </si>
  <si>
    <t>TOTAL NET CASH OUTFLOWS</t>
  </si>
  <si>
    <t>LIQUIDITY COVERAGE RATIO (%)</t>
  </si>
  <si>
    <t>*Three months average</t>
  </si>
  <si>
    <t>Presentation of assets and liabilities according to their outstanding maturities : (Quarterly)</t>
  </si>
  <si>
    <t>1-3 Months</t>
  </si>
  <si>
    <t>Undistributed</t>
  </si>
  <si>
    <t>Cash (cash in vault, effectives, money in transit, cheques purchased) and Balances with the Central Bank of Turkey</t>
  </si>
  <si>
    <t xml:space="preserve">Funds provided from other financial instruments </t>
  </si>
  <si>
    <t>Liquidity gap</t>
  </si>
  <si>
    <t xml:space="preserve">* Assets that a bank needs for its banking/operational activities and in the short run they are not converted into cash at little or no loss of value in private markets such as fixed assets, subsidiaries and associates, </t>
  </si>
  <si>
    <t>office supply inventory, prepaid expenses, non-performing loans shall be classified under this category.</t>
  </si>
  <si>
    <t>Net Stable Funding Ratio: (Quarterly)</t>
  </si>
  <si>
    <t>Unweighted value by residual maturity</t>
  </si>
  <si>
    <t>Weighted value</t>
  </si>
  <si>
    <t>Without maturity*</t>
  </si>
  <si>
    <t>Less than 6 months</t>
  </si>
  <si>
    <t>6 months to &lt; 1 year</t>
  </si>
  <si>
    <t>1 year and more than 1 year</t>
  </si>
  <si>
    <t>Available stable fund</t>
  </si>
  <si>
    <t>Capital</t>
  </si>
  <si>
    <t>Tier I and tier II capital</t>
  </si>
  <si>
    <t>Other capital instruments</t>
  </si>
  <si>
    <t>Deposits from natural persons and small business customers</t>
  </si>
  <si>
    <t>Stable deposits /participation funds</t>
  </si>
  <si>
    <t>Less stable deposits /participation funds</t>
  </si>
  <si>
    <t>Wholesale funding</t>
  </si>
  <si>
    <t>Other wholesale funding</t>
  </si>
  <si>
    <t>Liabilities with matching interdependent assets</t>
  </si>
  <si>
    <t>Derivative liabilities</t>
  </si>
  <si>
    <t>All other equity and liabilities not included in the above categories</t>
  </si>
  <si>
    <t>Required stable fund</t>
  </si>
  <si>
    <t>High-quality liquid assets (HQLA)</t>
  </si>
  <si>
    <t>Deposits held at credit institutions or financial institutions for operational purposes</t>
  </si>
  <si>
    <t>Performing loans and securities</t>
  </si>
  <si>
    <t>Performing loans to credit institutions or financial institutions secured by Level 1 HQLA</t>
  </si>
  <si>
    <t>Performing loans to credit institutions or financial institutions secured by non Level 1 HQLA and unsecured performing loans to credit institutions or financial institutions</t>
  </si>
  <si>
    <t>Performing loans to non financial corporate clients, loans to natural person customers and small business customers, and loans to sovereigns, central banks and PSEs</t>
  </si>
  <si>
    <t>Loans with a risk weight of less than or equal to 35%</t>
  </si>
  <si>
    <t>Performing loans encumbered with residential mortgages</t>
  </si>
  <si>
    <t>Exchange traded equities and securities that are not in default and do not qualify as HQLA</t>
  </si>
  <si>
    <t>Assets with matching interdependent liabilities</t>
  </si>
  <si>
    <t>Physical traded commodities, including gold</t>
  </si>
  <si>
    <t>Assets posted as initial margin for derivative contracts or contributions to default funds of central counterparties</t>
  </si>
  <si>
    <t>Derivative assets</t>
  </si>
  <si>
    <t>Derivative liabilities before deduction of variation margin posted</t>
  </si>
  <si>
    <t>All other assets not included in the above categories</t>
  </si>
  <si>
    <t>Off-balance sheet items</t>
  </si>
  <si>
    <t>Required Stable Fund</t>
  </si>
  <si>
    <t>Net Stable Funding Ratio (%)</t>
  </si>
  <si>
    <t>* *Items to be reported in the "no maturity" time bucket do not have a stated maturity. These may include, but are not limited to, items such as capital with perpetual maturity, non-maturity deposits, short positions, open maturity positions, non-high quality liquid asset equities and physical traded commodities.</t>
  </si>
  <si>
    <t>Previous Period</t>
  </si>
  <si>
    <t>*Items to be reported in the "no maturity" time bucket do not have a stated maturity. These may include, but are not limited to, items such as capital with perpetual maturity, non-maturity deposits, short positions, open maturity positions, non-high quality liquid asset equities and physical traded commodities.</t>
  </si>
  <si>
    <t>Article 13/Ç-Leverage ratio</t>
  </si>
  <si>
    <t>b) Summary comparison of accounting assets and leverage ratio exposures at financial statements prepared in accordance with TMS: (Quarterly)</t>
  </si>
  <si>
    <t>Prior period**</t>
  </si>
  <si>
    <t>Current period**</t>
  </si>
  <si>
    <t>Accounting assets of on-balance sheet items in accordance with TMS</t>
  </si>
  <si>
    <t>The difference between the financial statements prepared in accordance with TMS amount of the accounting assets in the financial statements and the amount of the assets held under the Communiqué of financial statements and footnotes disclosed to the public.</t>
  </si>
  <si>
    <t>Derivative financial instruments exposures</t>
  </si>
  <si>
    <t>Securities financing transactions exposures</t>
  </si>
  <si>
    <t>Other off balance sheet exposures</t>
  </si>
  <si>
    <t>On-balance sheet exposures</t>
  </si>
  <si>
    <t>Toplam risk tutarı - Total on balance sheet assets and total leverage ratio exposures</t>
  </si>
  <si>
    <t>c) Leverage ratio common disclosure template (Quarterly)</t>
  </si>
  <si>
    <t>Prior period*</t>
  </si>
  <si>
    <t>Current period*</t>
  </si>
  <si>
    <t>On-balance sheet items (exclude derivatives and SFTs; include collateral)</t>
  </si>
  <si>
    <t>(Assets deducted in determining Basel III Tier 1 capital)</t>
  </si>
  <si>
    <t>Total on-balance sheet exposures (excluding derivatives and SFTs)</t>
  </si>
  <si>
    <t>Derivative exposures</t>
  </si>
  <si>
    <t>Replacement cost</t>
  </si>
  <si>
    <t>Add-on amount</t>
  </si>
  <si>
    <t>Total derivative exposures</t>
  </si>
  <si>
    <t>Securities financing transaction exposures</t>
  </si>
  <si>
    <t>Gross SFT assets (with no recognition of accounting netting)</t>
  </si>
  <si>
    <t>Agent transaction exposures</t>
  </si>
  <si>
    <t>Total securities financing transaction exposures</t>
  </si>
  <si>
    <t>Other off-balance sheet exposures</t>
  </si>
  <si>
    <t>Off-balance sheet exposures with gross nominal amount</t>
  </si>
  <si>
    <t>Adjustment amount off-balance sheet exposures with credit conversion factor</t>
  </si>
  <si>
    <t>Total off-balance sheet exposures</t>
  </si>
  <si>
    <t>Capital and total exposures</t>
  </si>
  <si>
    <t>Tier 1 capital</t>
  </si>
  <si>
    <t>Total exposures</t>
  </si>
  <si>
    <t>Leverage ratio</t>
  </si>
  <si>
    <t>*Average of the monthly leverage ratios over the quarter</t>
  </si>
  <si>
    <t>Article 14-Presentation of financial assets and liabilities with their fair values :</t>
  </si>
  <si>
    <t>Presentation of financial assets and liabilities with their fair values : (Annual)</t>
  </si>
  <si>
    <t>Book value</t>
  </si>
  <si>
    <t>Fair value</t>
  </si>
  <si>
    <t>Financial assets</t>
  </si>
  <si>
    <t>Financial liabilities</t>
  </si>
  <si>
    <t>SERBEST TABLOLAR</t>
  </si>
  <si>
    <t>Özkaynak hesaplamasına dahil edilecek borçlanma araçlarına ilişkin bilgiler:</t>
  </si>
  <si>
    <t>İhraçcı</t>
  </si>
  <si>
    <t>Aracının kodu (CUSIP, ISIN vb.)</t>
  </si>
  <si>
    <t>Aracın tabi olduğu mevzuat</t>
  </si>
  <si>
    <t>Özkaynak hesaplamasında dikkate alınma durumu</t>
  </si>
  <si>
    <t>1/1/2015’den itibaren %10 oranında azaltılarak dikkate alınma uygulamasına tabi olma durumu</t>
  </si>
  <si>
    <t>Konsolide veya konsolide olmayan bazda veya hem konsolide hem konsolide olmayan bazda geçerlilik durumu</t>
  </si>
  <si>
    <t>Aracın türü</t>
  </si>
  <si>
    <t>Özkaynak hesaplamasında dikkate alınan tutar (En son raporlama tarihi itibarıyla - Milyon TL)</t>
  </si>
  <si>
    <t>Aracın nominal değeri (Milyon TL)</t>
  </si>
  <si>
    <t>Aracın muhasebesel olarak takip edildiği hesap</t>
  </si>
  <si>
    <t>Aracın ihraç tarihi</t>
  </si>
  <si>
    <t>Aracın vade yapısı (Vadesiz/Vadeli)</t>
  </si>
  <si>
    <t>Aracın başlangıç vadesi</t>
  </si>
  <si>
    <t>İhraççının BDDK onayına bağlı geri ödeme hakkının olup olmadığı</t>
  </si>
  <si>
    <t>Geri ödeme opsiyonu tarihi, şarta bağlı geri ödeme opsiyonları ve geri ödenecek tutar</t>
  </si>
  <si>
    <t>Müteakip geri ödeme opsiyonu tarihleri</t>
  </si>
  <si>
    <t>Faiz/temettü ödemeleri</t>
  </si>
  <si>
    <t>Sabit ya da değişken faiz/ temettü ödemeleri</t>
  </si>
  <si>
    <t>Faiz oranı ve faiz oranına ilişkin endeks değeri</t>
  </si>
  <si>
    <t>Temettü ödemesini durduran herhangi bir kısıtlamanın var olup olmadığı</t>
  </si>
  <si>
    <t>Tamamen isteğe bağlı, kısmen isteğe bağlı ya da mecburi olma özelliği</t>
  </si>
  <si>
    <t>Faiz artırımı gibi geri ödemeyi teşvik edecek bir unsurun olup olmadığı</t>
  </si>
  <si>
    <t>Birikimsiz ya da birikimli olma özelliği</t>
  </si>
  <si>
    <t>Hisse senedine dönüştürülebilme özelliği</t>
  </si>
  <si>
    <t>Hisse senedine dönüştürülebilirse, dönüştürmeye sebep olacak tetikleyici olay/olaylar</t>
  </si>
  <si>
    <t>Hisse senedine dönüştürülebilirse, tamamen ya da kısmen dönüştürme özelliği</t>
  </si>
  <si>
    <t>Hisse senedine dönüştürülebilirse, dönüştürme oranı</t>
  </si>
  <si>
    <t>Hisse senedine dönüştürülebilirse, mecburi ya da isteğe bağlı dönüştürme özelliği</t>
  </si>
  <si>
    <t>Hisse senedine dönüştürülebilirse, dönüştürülebilir araç türleri</t>
  </si>
  <si>
    <t>Hisse senedine dönüştürülebilirse, dönüştürülecek borçlanma aracının ihraççısı</t>
  </si>
  <si>
    <t>Değer azaltma özelliği</t>
  </si>
  <si>
    <t>Değer azaltma özelliğine sahipse, azaltıma sebep olacak tetikleyici olay/olaylar</t>
  </si>
  <si>
    <t>Değer azaltma özelliğine sahipse, tamamen ya da kısmen değer azaltımı özelliği</t>
  </si>
  <si>
    <t>Değer azaltma özelliğine sahipse, sürekli ya da geçici olma özelliği</t>
  </si>
  <si>
    <t>Değeri geçici olarak azaltılabiliyorsa, değer artırım mekanizması</t>
  </si>
  <si>
    <t>Tasfiye halinde alacak hakkı açısından hangi sırada olduğu (Bu aracın hemen üstünde yer alan araç)</t>
  </si>
  <si>
    <t>Bankaların Özkaynaklarına İlişkin Yönetmeliğin 7 nci ve 8 inci maddelerinde yer alan şartlardan haiz olunmayan olup olmadığı</t>
  </si>
  <si>
    <t>Bankaların Özkaynaklarına İlişkin Yönetmeliğin 7 nci ve 8 inci maddelerinde yer alan şartlardan hangilerini haiz olunmadığı</t>
  </si>
  <si>
    <t xml:space="preserve">GEÇİCİ MADDE 3- Bankaların Özkaynaklarına İlişkin Yönetmeliğin geçici 5 inci maddesini uygulayan bankalarca açıklanan hususlar </t>
  </si>
  <si>
    <t>(TFRS 9 uygulayan bankalara ilişkin uygulama)</t>
  </si>
  <si>
    <t>T</t>
  </si>
  <si>
    <t>T-1</t>
  </si>
  <si>
    <t>T-2</t>
  </si>
  <si>
    <t>T-3</t>
  </si>
  <si>
    <t>T-4</t>
  </si>
  <si>
    <t>ÖZKAYNAK UNSURLARI</t>
  </si>
  <si>
    <t>Çekirdek sermaye</t>
  </si>
  <si>
    <r>
      <t>Geçiş süreci uygulanmamış çekirdek sermaye</t>
    </r>
    <r>
      <rPr>
        <b/>
        <vertAlign val="superscript"/>
        <sz val="9"/>
        <rFont val="Arial"/>
        <family val="2"/>
        <charset val="162"/>
      </rPr>
      <t>a</t>
    </r>
  </si>
  <si>
    <r>
      <t>Geçiş süreci uygulanmamış ana sermaye</t>
    </r>
    <r>
      <rPr>
        <b/>
        <vertAlign val="superscript"/>
        <sz val="9"/>
        <rFont val="Arial"/>
        <family val="2"/>
        <charset val="162"/>
      </rPr>
      <t>b</t>
    </r>
  </si>
  <si>
    <r>
      <t>Geçiş süreci uygulanmamış özkaynak</t>
    </r>
    <r>
      <rPr>
        <b/>
        <vertAlign val="superscript"/>
        <sz val="9"/>
        <rFont val="Arial"/>
        <family val="2"/>
        <charset val="162"/>
      </rPr>
      <t>c</t>
    </r>
  </si>
  <si>
    <t>TOPLAM RİSK AĞIRLIKLI TUTARLAR</t>
  </si>
  <si>
    <t>Toplam risk ağırlıklı tutarlar</t>
  </si>
  <si>
    <t>Çekirdek sermaye yeterliliği oranı (%)</t>
  </si>
  <si>
    <r>
      <t>Geçiş süreci uygulanmamış çekirdek sermaye yeterliliği oranı (%)</t>
    </r>
    <r>
      <rPr>
        <b/>
        <vertAlign val="superscript"/>
        <sz val="9"/>
        <rFont val="Arial"/>
        <family val="2"/>
        <charset val="162"/>
      </rPr>
      <t>ç</t>
    </r>
  </si>
  <si>
    <t>Ana sermaye yeterliliği oranı (%)</t>
  </si>
  <si>
    <r>
      <t>Geçiş süreci uygulanmamış ana sermaye yeterliliği oranı (%)</t>
    </r>
    <r>
      <rPr>
        <b/>
        <vertAlign val="superscript"/>
        <sz val="9"/>
        <rFont val="Arial"/>
        <family val="2"/>
        <charset val="162"/>
      </rPr>
      <t>ç</t>
    </r>
  </si>
  <si>
    <t>Sermaye yeterliliği oranı (%)</t>
  </si>
  <si>
    <r>
      <t>Geçiş süreci uygulanmamış sermaye yeterliliği oranı (%)</t>
    </r>
    <r>
      <rPr>
        <b/>
        <vertAlign val="superscript"/>
        <sz val="9"/>
        <rFont val="Arial"/>
        <family val="2"/>
        <charset val="162"/>
      </rPr>
      <t>ç</t>
    </r>
  </si>
  <si>
    <t>KALDIRAÇ ORANI</t>
  </si>
  <si>
    <t>Kaldıraç oranı toplam risk tutarı</t>
  </si>
  <si>
    <t xml:space="preserve">Kaldıraç oranı </t>
  </si>
  <si>
    <r>
      <t>Geçiş süreci uygulanmamış kaldıraç oranı</t>
    </r>
    <r>
      <rPr>
        <b/>
        <vertAlign val="superscript"/>
        <sz val="9"/>
        <rFont val="Arial"/>
        <family val="2"/>
        <charset val="162"/>
      </rPr>
      <t>d</t>
    </r>
  </si>
  <si>
    <t>a. Bankaların Özkaynaklarına İlişkin Yönetmelik'in Geçici Madde 5'inin uygulanmaması durumundaki çekirdek sermaye tutarı</t>
  </si>
  <si>
    <t>b. Bankaların Özkaynaklarına İlişkin Yönetmelik'in Geçici Madde 5'inin uygulanmaması durumundaki ana sermaye tutarı</t>
  </si>
  <si>
    <t>c. Bankaların Özkaynaklarına İlişkin Yönetmelik'in Geçici Madde 5'inin uygulanmaması durumundaki özkaynak tutarı</t>
  </si>
  <si>
    <t>ç. Bankaların Özkaynaklarına İlişkin Yönetmelik'in Geçici Madde 5'inin uygulanmaması durumundaki özkaynak unsurları ile hesaplanan sermaye yeterlilik oranları</t>
  </si>
  <si>
    <t>d. Bankaların Özkaynaklarına İlişkin Yönetmelik'in Geçici Madde 5'inin uygulanmaması durumundaki özkaynak unsurları ile hesaplanan kaldıraç oranı</t>
  </si>
  <si>
    <t>Özel Sektörden Alacaklara İlişkin Bilgiler: (Yıllık)</t>
  </si>
  <si>
    <t>Nihai Olarak Risk Alınan Ülke</t>
  </si>
  <si>
    <t>Bankacılık Hesaplarındaki Özel Sektör Kredileri</t>
  </si>
  <si>
    <t>Alım Satım Hesapları Kapsamında Hesaplanan Risk Ağırlıklı Tutarlar</t>
  </si>
  <si>
    <t>Ülke 1</t>
  </si>
  <si>
    <t>Ülke 2</t>
  </si>
  <si>
    <t>Ülke 3</t>
  </si>
  <si>
    <t>Ülke 4</t>
  </si>
  <si>
    <t>Ülke 5</t>
  </si>
  <si>
    <t>Ülke 6</t>
  </si>
  <si>
    <t>Ülke 7</t>
  </si>
  <si>
    <t>Ülke 8</t>
  </si>
  <si>
    <t>Ülke 9</t>
  </si>
  <si>
    <t>Ülke 10</t>
  </si>
  <si>
    <t>Ülke 11</t>
  </si>
  <si>
    <t>Ülke 12</t>
  </si>
  <si>
    <t>Ülke 13</t>
  </si>
  <si>
    <t>Ülke 14</t>
  </si>
  <si>
    <t>Ülke 15</t>
  </si>
  <si>
    <t>Ülke 16</t>
  </si>
  <si>
    <t>Ülke 17</t>
  </si>
  <si>
    <t>Ülke 18</t>
  </si>
  <si>
    <t>Ülke 19</t>
  </si>
  <si>
    <t>Ülke 20</t>
  </si>
  <si>
    <t>Madde 12/B</t>
  </si>
  <si>
    <t>Bankacılık Hesaplarından Kaynaklanan Hisse Senedi Pozisyon Riski: (3 Aylık)</t>
  </si>
  <si>
    <t>Karşılaştırma</t>
  </si>
  <si>
    <t>Bilanço Değeri</t>
  </si>
  <si>
    <t>Piyasa Değeri</t>
  </si>
  <si>
    <t>1. Hisse Senedi Yatırımı Grubu A</t>
  </si>
  <si>
    <t>Borsade İşlem Gören</t>
  </si>
  <si>
    <t>2. Hisse Senedi Yatırımı Grubu B</t>
  </si>
  <si>
    <t>3. Hisse Senedi Yatırımı Grubu C</t>
  </si>
  <si>
    <t>... Hisse Senedi Yatırımı Grubu...</t>
  </si>
  <si>
    <t>Toplam Gerçekleşmemiş Kazanç veya Kayıplar, Toplam Yeniden Değerleme Değer Artışları ile Bunların Ana ve Katkı Sermayeye Dahil Edilen Tutarları: (3 Aylık)</t>
  </si>
  <si>
    <t>Portföy</t>
  </si>
  <si>
    <t>Dönem İçinde Gerçekleşen Kazanç / Kayıp</t>
  </si>
  <si>
    <t>Yeniden Değerleme Değer Artışları</t>
  </si>
  <si>
    <t>Gerçekleşmemiş Kazanç ve Kayıplar</t>
  </si>
  <si>
    <t>Katkı Sermayeye Dahil Edilen</t>
  </si>
  <si>
    <t>Ana Sermayeye Dahil Edilen</t>
  </si>
  <si>
    <t>1. Özel Sermaye Yatırımları</t>
  </si>
  <si>
    <t>2. Borsada İşlem Gören Hisse Senetleri</t>
  </si>
  <si>
    <t>3. Diğer Hisse Senetleri</t>
  </si>
  <si>
    <t>4. Toplam</t>
  </si>
  <si>
    <t>PROVISIONAL ARTICLE 3</t>
  </si>
  <si>
    <t>Common equity tier 1 capital</t>
  </si>
  <si>
    <r>
      <t xml:space="preserve">Transition process not implemented common equity tier 1 capital </t>
    </r>
    <r>
      <rPr>
        <b/>
        <vertAlign val="superscript"/>
        <sz val="10"/>
        <color indexed="8"/>
        <rFont val="Arial"/>
        <family val="2"/>
        <charset val="162"/>
      </rPr>
      <t>a</t>
    </r>
  </si>
  <si>
    <r>
      <t xml:space="preserve">Transition process not implemented tier 1 capital </t>
    </r>
    <r>
      <rPr>
        <b/>
        <vertAlign val="superscript"/>
        <sz val="9"/>
        <color indexed="8"/>
        <rFont val="Arial"/>
        <family val="2"/>
        <charset val="162"/>
      </rPr>
      <t>b</t>
    </r>
  </si>
  <si>
    <t>Shareholders' equity</t>
  </si>
  <si>
    <r>
      <t xml:space="preserve">Transition process not implemented shareholders' equity </t>
    </r>
    <r>
      <rPr>
        <b/>
        <vertAlign val="superscript"/>
        <sz val="9"/>
        <color indexed="8"/>
        <rFont val="Arial"/>
        <family val="2"/>
        <charset val="162"/>
      </rPr>
      <t>c</t>
    </r>
  </si>
  <si>
    <t>TOTAL RISK WEIGHTED ITEMS</t>
  </si>
  <si>
    <t>Core capital adequacy ratio (%)</t>
  </si>
  <si>
    <r>
      <t xml:space="preserve">Transition process not implemented core capital adequacy ratio (%) </t>
    </r>
    <r>
      <rPr>
        <b/>
        <vertAlign val="superscript"/>
        <sz val="9"/>
        <color indexed="8"/>
        <rFont val="Arial"/>
        <family val="2"/>
        <charset val="162"/>
      </rPr>
      <t>ç</t>
    </r>
  </si>
  <si>
    <r>
      <t xml:space="preserve">Transition process not implemented tier 1 capital adequacy ratio (%) </t>
    </r>
    <r>
      <rPr>
        <b/>
        <vertAlign val="superscript"/>
        <sz val="9"/>
        <color indexed="8"/>
        <rFont val="Arial"/>
        <family val="2"/>
        <charset val="162"/>
      </rPr>
      <t>ç</t>
    </r>
  </si>
  <si>
    <t>Capital adequacy standard ratio (%)</t>
  </si>
  <si>
    <r>
      <t xml:space="preserve">Transition process not implemented capital adequacy standard ratio (%) </t>
    </r>
    <r>
      <rPr>
        <b/>
        <vertAlign val="superscript"/>
        <sz val="9"/>
        <color indexed="8"/>
        <rFont val="Arial"/>
        <family val="2"/>
        <charset val="162"/>
      </rPr>
      <t>ç</t>
    </r>
  </si>
  <si>
    <t>LEVERAGE RATIO</t>
  </si>
  <si>
    <t>Total leverage ratio exposures</t>
  </si>
  <si>
    <r>
      <t xml:space="preserve">Transition process not implemented  leverage ratio </t>
    </r>
    <r>
      <rPr>
        <b/>
        <vertAlign val="superscript"/>
        <sz val="9"/>
        <color indexed="8"/>
        <rFont val="Arial"/>
        <family val="2"/>
        <charset val="162"/>
      </rPr>
      <t>d</t>
    </r>
  </si>
  <si>
    <t>a. The amount of "Common Equity Tier 1 capital" if the Provisional Article 5 of the Regulation on Shareholders' Equity of Banks is not applied.</t>
  </si>
  <si>
    <t>b. The amount of "Tier 1 capital" if the Provisional Article 5 of the Regulation on Shareholders' Equity of Banks is not applied.</t>
  </si>
  <si>
    <t>c. The amount of "shareholders' equity" if the Provisional Article 5 of the Regulation on Shareholders' Equity of Banks is not applied.</t>
  </si>
  <si>
    <t>ç. "Capital adequacy ratios" calculated by equity components if the Provisional Article 5 of the Regulation on Shareholders' Equity of Banks is not applied.</t>
  </si>
  <si>
    <t>d. The "leverage ratio" calculated by the equity components if the Provisional Article 5 of the Regulation on Shareholders' Equity of Banks is not applied</t>
  </si>
  <si>
    <t>Article 8</t>
  </si>
  <si>
    <t>Information on Private Sector Receivables: (Annual)</t>
  </si>
  <si>
    <t>Risk Taking Country</t>
  </si>
  <si>
    <t xml:space="preserve">
Private Sector Loans in Banking Accounts</t>
  </si>
  <si>
    <t>Risk Weighted Amou.Calcul.Held For Trading Acco.</t>
  </si>
  <si>
    <t>Country 1</t>
  </si>
  <si>
    <t>Country 2</t>
  </si>
  <si>
    <t>Country 3</t>
  </si>
  <si>
    <t>Country 4</t>
  </si>
  <si>
    <t>Country 5</t>
  </si>
  <si>
    <t>Country 6</t>
  </si>
  <si>
    <t>Country 7</t>
  </si>
  <si>
    <t>Country 8</t>
  </si>
  <si>
    <t>Country 9</t>
  </si>
  <si>
    <t>Country 10</t>
  </si>
  <si>
    <t>Country 11</t>
  </si>
  <si>
    <t>Country 12</t>
  </si>
  <si>
    <t>Country 13</t>
  </si>
  <si>
    <t>Country 14</t>
  </si>
  <si>
    <t>Country 15</t>
  </si>
  <si>
    <t>Country 16</t>
  </si>
  <si>
    <t>Country 17</t>
  </si>
  <si>
    <t>Country 18</t>
  </si>
  <si>
    <t>Country 19</t>
  </si>
  <si>
    <t>Country 20</t>
  </si>
  <si>
    <t>Article 12/B</t>
  </si>
  <si>
    <t>Information about position risk of shares: (Quarterly)</t>
  </si>
  <si>
    <t>Equities</t>
  </si>
  <si>
    <t>Comparison</t>
  </si>
  <si>
    <t>Balance sheet value</t>
  </si>
  <si>
    <t>Fair value change</t>
  </si>
  <si>
    <t>Market value</t>
  </si>
  <si>
    <t>1. Investments for quoted securities - Group A</t>
  </si>
  <si>
    <t>Quoted in a stock exchange</t>
  </si>
  <si>
    <t>2. Investments for quoted securities - Group B</t>
  </si>
  <si>
    <t>3. Investments for quoted securities - Group C</t>
  </si>
  <si>
    <t>... Investments for quoted securities...</t>
  </si>
  <si>
    <t>Information about portfolio: (Quarterly)</t>
  </si>
  <si>
    <t>Portfolio</t>
  </si>
  <si>
    <t>Realised gains (losses)  in the current period</t>
  </si>
  <si>
    <t>Revaluated appreciation in the fair value</t>
  </si>
  <si>
    <t>Unrealised gains and losses</t>
  </si>
  <si>
    <t>Included to supplementary capital</t>
  </si>
  <si>
    <t>Included to total core capital</t>
  </si>
  <si>
    <t>1. Private equity investments</t>
  </si>
  <si>
    <t>2. Share certificates quoted in a stock exchange</t>
  </si>
  <si>
    <t>3. Other share certificates</t>
  </si>
  <si>
    <t>4. Total</t>
  </si>
  <si>
    <t>KR5 Standart Yaklaşım Risk sınıflarına ve risk ağırlıklarına göre alacaklar tablosu (6 Aylık)</t>
  </si>
  <si>
    <t>35%(*)</t>
  </si>
  <si>
    <t>%50(*)</t>
  </si>
  <si>
    <t>Diğerleri</t>
  </si>
  <si>
    <t>Toplam risk tutarı (**)</t>
  </si>
  <si>
    <t>1. Merkezi yönetimlerden veya merkez bankalarından alacaklar</t>
  </si>
  <si>
    <t>2. Bölgesel yönetimlerden veya yerel yönetimlerden alacaklar</t>
  </si>
  <si>
    <t>3. İdari birimlerden ve ticari olmayan girişimlerden alacaklar</t>
  </si>
  <si>
    <t>4. Çok taraflı kalkınma bankalarından alacaklar</t>
  </si>
  <si>
    <t>5. Uluslararası teşkilatlardan alacaklar</t>
  </si>
  <si>
    <t>6. Bankalardan ve aracı kurumlardan alacaklar</t>
  </si>
  <si>
    <t>7. Kurumsal alacaklar</t>
  </si>
  <si>
    <t>8. Perakende alacaklar</t>
  </si>
  <si>
    <t>9. İkamet amaçlı gayrimenkul ipoteği ile teminatlandırılan alacaklar</t>
  </si>
  <si>
    <t>10. Ticari amaçlı gayrimenkul ipoteği ile teminatlandırılan alacaklar</t>
  </si>
  <si>
    <t>11. Tahsili gecikmiş alacaklar</t>
  </si>
  <si>
    <t>12. Kurulca riski yüksek belirlenmiş alacaklar</t>
  </si>
  <si>
    <t>13. İpotek teminatlı menkul kıymetler</t>
  </si>
  <si>
    <t>14. Bankalardan ve aracı kurumlardan olan kısa vadeli alacaklar ile kısa vadeli kurumsal alacaklar</t>
  </si>
  <si>
    <t>15. Kolektif yatırım kuruluşu niteliğindeki yatırımlar</t>
  </si>
  <si>
    <t>16. Hisse senedi yatırımları</t>
  </si>
  <si>
    <t>17. Diğer Alacaklar</t>
  </si>
  <si>
    <t>KR5 Standart Yaklaşım Risk sınıflarına ve risk ağırlıklarına göre alacaklar tablosunun TBB raporlamalarında kullanılması amaçlanmaktadır.</t>
  </si>
  <si>
    <t xml:space="preserve"> (*) Gayrimenkul İpoteğiyle Teminatlandırılanlar</t>
  </si>
  <si>
    <t>(**) Kredi Dönüşüm Oranı (“KDO”) ve Kredi Riski Azaltımı (“KRA”) sonrası tutar</t>
  </si>
  <si>
    <t>KR5- Standardised approach - Claims in accordance to risk classifications and risk weighs</t>
  </si>
  <si>
    <t>Risk weighs</t>
  </si>
  <si>
    <t>Others</t>
  </si>
  <si>
    <t>Total risk exposures (**)</t>
  </si>
  <si>
    <t xml:space="preserve">1. Claims on sovereigns and Central Banks </t>
  </si>
  <si>
    <t>2. Claims on regional governments or local authorities</t>
  </si>
  <si>
    <t>3. Claims on administrative bodies and other non-commercial undertakings</t>
  </si>
  <si>
    <t>4. Claims on multilateral development banks</t>
  </si>
  <si>
    <t xml:space="preserve">5. Claims on international organizations </t>
  </si>
  <si>
    <t>6. Claims on banks and intermediary institutions</t>
  </si>
  <si>
    <t>7. Claims on corporates</t>
  </si>
  <si>
    <t>8. Claims on retail portfolios</t>
  </si>
  <si>
    <t>9. Claims secured with real estate mortgage for residence</t>
  </si>
  <si>
    <t>10. Claims secured by residential property</t>
  </si>
  <si>
    <t>11. Past due loans</t>
  </si>
  <si>
    <t>12. Higher risk categories decided by the Board</t>
  </si>
  <si>
    <t>13. Secured by mortgages</t>
  </si>
  <si>
    <t>14. Short-term claims and short-term corporate claims on banks and intermediary institutions</t>
  </si>
  <si>
    <t>15. Undertakings for collective investments in mutual funds</t>
  </si>
  <si>
    <t>16. Share investment</t>
  </si>
  <si>
    <t>17. Other receivables</t>
  </si>
  <si>
    <t>DÖRDÜNCÜ BÖLÜM</t>
  </si>
  <si>
    <t>Aktif Kalemlere İlişkin Açıklamalar (Madde 16)</t>
  </si>
  <si>
    <t xml:space="preserve">2. Nakit Değerler ve T.C. Merkez Bankası Hesabı: </t>
  </si>
  <si>
    <t>2.a) Nakit Değerler ve T.C. Merkez Bankası Hesabı: (3 Aylık)</t>
  </si>
  <si>
    <t>Kasa/Efektif</t>
  </si>
  <si>
    <t>TCMB</t>
  </si>
  <si>
    <t>T.C. Merkez Bankası Hesabı: (3 Aylık)</t>
  </si>
  <si>
    <t>Vadesiz Serbest Hesap</t>
  </si>
  <si>
    <t>Vadeli Serbest Hesap</t>
  </si>
  <si>
    <t>Vadeli Serbest Olmayan Hesap</t>
  </si>
  <si>
    <t xml:space="preserve">2. c) Alım Satım Amaçlı Türev Finansal Varlıklara İlişkin Pozitif Farklar Tablosu: (3 Aylık)  </t>
  </si>
  <si>
    <t>Alım Satım Amaçlı Türev Finansal Varlıklar</t>
  </si>
  <si>
    <t xml:space="preserve">Vadeli İşlemler </t>
  </si>
  <si>
    <t>Swap İşlemleri</t>
  </si>
  <si>
    <t>Futures İşlemleri</t>
  </si>
  <si>
    <t>Opsiyonlar</t>
  </si>
  <si>
    <t xml:space="preserve">Diğer </t>
  </si>
  <si>
    <t>2.ç) Bankalar Ve Yurtdışı Bankalar Hesabına İlişkin Bilgiler:</t>
  </si>
  <si>
    <t>Bankalar Hesabı: (3 Aylık)</t>
  </si>
  <si>
    <t>Yurtiçi</t>
  </si>
  <si>
    <t xml:space="preserve">Yurtdışı </t>
  </si>
  <si>
    <t>Yurtdışı Merkez ve Şubeler</t>
  </si>
  <si>
    <t>Yurtdışı Bankalar Hesabı: (Yıllık)</t>
  </si>
  <si>
    <t>Serbest Tutar</t>
  </si>
  <si>
    <t>Serbest Olmayan Tutar</t>
  </si>
  <si>
    <t>AB Ülkeleri</t>
  </si>
  <si>
    <t>ABD, Kanada</t>
  </si>
  <si>
    <t>OECD Ülkeleri*</t>
  </si>
  <si>
    <t>Kıyı Bankacılığı Bölgeleri</t>
  </si>
  <si>
    <r>
      <t xml:space="preserve">* </t>
    </r>
    <r>
      <rPr>
        <sz val="9"/>
        <rFont val="Arial"/>
        <family val="2"/>
        <charset val="162"/>
      </rPr>
      <t>AB ülkeleri, ABD ve Kanada dışındaki OECD ülkeleri</t>
    </r>
  </si>
  <si>
    <t>2.e) Gerçeğe Uygun Değer Farkı Diğer Kapsamlı Gelire Yansıtılan Finansal Varlıklara İlişkin Bilgiler:  (3 Aylık)</t>
  </si>
  <si>
    <t>Borçlanma Senetleri</t>
  </si>
  <si>
    <t>Borsada İşlem Gören</t>
  </si>
  <si>
    <t>Borsada İşlem Görmeyen</t>
  </si>
  <si>
    <t>Hisse Senetleri</t>
  </si>
  <si>
    <t>Değer Azalma Karşılığı (-)</t>
  </si>
  <si>
    <t xml:space="preserve">2.f) Kredilere ilişkin açıklamalar: </t>
  </si>
  <si>
    <t>2.f.1) Bankanın ortaklarına ve mensuplarına verilen her çeşit kredi veya avansın bakiyesine ilişkin bilgiler: (3 Aylık)</t>
  </si>
  <si>
    <t xml:space="preserve">Nakdi </t>
  </si>
  <si>
    <t>Gayrinakdi</t>
  </si>
  <si>
    <t>Banka Ortaklarına Verilen Doğrudan Krediler</t>
  </si>
  <si>
    <t>Tüzel Kişi Ortaklara Verilen Krediler</t>
  </si>
  <si>
    <t xml:space="preserve">Gerçek Kişi Ortaklara Verilen Krediler </t>
  </si>
  <si>
    <t>Banka Ortaklarına Verilen Dolaylı Krediler</t>
  </si>
  <si>
    <t>Banka Mensuplarına Verilen Krediler</t>
  </si>
  <si>
    <t>2.f.2.i) Standart nitelikli ve yakın izlemedeki krediler ile yeniden yapılandırılan yakın izlemedeki kredilere ilişkin bilgiler: (3 Aylık)</t>
  </si>
  <si>
    <t>Nakdi Krediler</t>
  </si>
  <si>
    <t xml:space="preserve"> Standart Nitelikli Krediler</t>
  </si>
  <si>
    <t>Yakın İzlemedeki Krediler</t>
  </si>
  <si>
    <t>Yeniden Yapılandırma Kapsamında Yer Almayanlar</t>
  </si>
  <si>
    <t>Yeniden Yapılandırılanlar</t>
  </si>
  <si>
    <t>Sözleşme Koşullarında Değişiklik</t>
  </si>
  <si>
    <t>Yeniden Finansman</t>
  </si>
  <si>
    <t>İhtisas Dışı Krediler</t>
  </si>
  <si>
    <t>İşletme Kredileri</t>
  </si>
  <si>
    <t>İhracat Kredileri</t>
  </si>
  <si>
    <t>İthalat Kredileri</t>
  </si>
  <si>
    <t>Mali Kesime Verilen Krediler</t>
  </si>
  <si>
    <t>Tüketici Kredileri</t>
  </si>
  <si>
    <t>Kredi Kartları</t>
  </si>
  <si>
    <t>İhtisas Kredileri</t>
  </si>
  <si>
    <t>Standart Nitelikli Krediler</t>
  </si>
  <si>
    <r>
      <t xml:space="preserve">Genel Karşılıklar </t>
    </r>
    <r>
      <rPr>
        <i/>
        <sz val="8"/>
        <rFont val="Arial"/>
        <family val="2"/>
        <charset val="162"/>
      </rPr>
      <t>(Sadece karşılık ayırmayan bankalarca doldurulacaktır.)</t>
    </r>
  </si>
  <si>
    <r>
      <t>12 Aylık Beklenen Zarar karşılığı (</t>
    </r>
    <r>
      <rPr>
        <i/>
        <sz val="8"/>
        <rFont val="Arial"/>
        <family val="2"/>
        <charset val="162"/>
      </rPr>
      <t>Sadece karşılık ayıran bankalar tarafından doldurulacaktır.)</t>
    </r>
  </si>
  <si>
    <r>
      <t xml:space="preserve">Kredi Riskinde Önemli Artış  </t>
    </r>
    <r>
      <rPr>
        <i/>
        <sz val="8"/>
        <rFont val="Arial"/>
        <family val="2"/>
        <charset val="162"/>
      </rPr>
      <t>(Sadece karşılık ayıran bankalar tarafından doldurulacaktır.)</t>
    </r>
  </si>
  <si>
    <t>2.f.3.i) Vade yapısına göre nakdi kredilerin dağılımı: (Yıllık)</t>
  </si>
  <si>
    <t>Kısa Vadeli Krediler</t>
  </si>
  <si>
    <t>Orta ve Uzun Vadeli Krediler</t>
  </si>
  <si>
    <t>2.f.4) Tüketici kredileri, bireysel kredi kartları, personel kredileri ve personel kredi kartlarına ilişkin bilgiler: (3 Aylık)</t>
  </si>
  <si>
    <t>Kısa Vadeli</t>
  </si>
  <si>
    <t>Orta ve Uzun Vadeli</t>
  </si>
  <si>
    <t>Tüketici Kredileri-TP</t>
  </si>
  <si>
    <t>Konut Kredisi</t>
  </si>
  <si>
    <t>Taşıt Kredisi</t>
  </si>
  <si>
    <t xml:space="preserve">İhtiyaç Kredisi </t>
  </si>
  <si>
    <t>Tüketici Kredileri-Dövize Endeksli</t>
  </si>
  <si>
    <t>Tüketici Kredileri-YP</t>
  </si>
  <si>
    <t>Bireysel Kredi Kartları-TP</t>
  </si>
  <si>
    <t>Taksitli</t>
  </si>
  <si>
    <t>Taksitsiz</t>
  </si>
  <si>
    <t>Bireysel Kredi Kartları-YP</t>
  </si>
  <si>
    <t>Personel Kredileri-TP</t>
  </si>
  <si>
    <t>Personel Kredileri-Dövize Endeksli</t>
  </si>
  <si>
    <t>Personel Kredileri-YP</t>
  </si>
  <si>
    <t>Personel Kredi Kartları-TP</t>
  </si>
  <si>
    <t>Personel Kredi Kartları-YP</t>
  </si>
  <si>
    <t>Kredili Mevduat Hesabı-TP(Gerçek Kişi)</t>
  </si>
  <si>
    <t>Kredili Mevduat Hesabı-YP(Gerçek Kişi)</t>
  </si>
  <si>
    <t>2.f.5) Taksitli ticari krediler ve kurumsal kredi kartlarına ilişkin bilgiler: (3 Aylık)</t>
  </si>
  <si>
    <t>Taksitli Ticari Krediler-TP</t>
  </si>
  <si>
    <t>İşyeri Kredisi</t>
  </si>
  <si>
    <t>Taksitli Ticari Krediler-Dövize Endeksli</t>
  </si>
  <si>
    <t>Taksitli Ticari Krediler-YP</t>
  </si>
  <si>
    <t>Kurumsal Kredi Kartları-TP</t>
  </si>
  <si>
    <t>Kurumsal Kredi Kartları-YP</t>
  </si>
  <si>
    <t>Kredili Mevduat Hesabı-TP (Tüzel Kişi)</t>
  </si>
  <si>
    <t>Kredili Mevduat Hesabı-YP (Tüzel Kişi)</t>
  </si>
  <si>
    <t>2.f.6) Kredilerin kullanıcılara göre dağılımı: (Yıllık)</t>
  </si>
  <si>
    <t>Kamu</t>
  </si>
  <si>
    <t>Özel</t>
  </si>
  <si>
    <t>2.f.7) Yurtiçi ve yurtdışı kredilerin dağılımı: (3 Aylık)</t>
  </si>
  <si>
    <t>Yurtiçi Krediler</t>
  </si>
  <si>
    <t>Yurtdışı Krediler</t>
  </si>
  <si>
    <t>2.f.8) Bağlı ortaklık ve iştiraklere verilen krediler: (3 Aylık)</t>
  </si>
  <si>
    <t>Bağlı Ortaklık ve İştiraklere Verilen Doğrudan Krediler</t>
  </si>
  <si>
    <t>Bağlı Ortaklık ve İştiraklere Verilen Dolaylı Krediler</t>
  </si>
  <si>
    <t>2.f.9) Ayrılan özel karşılıklar veya temerrüt (üçüncü aşama) karşılıkları : (3 Aylık)</t>
  </si>
  <si>
    <t xml:space="preserve">Tahsil İmkanı Sınırlı Krediler İçin Ayrılanlar </t>
  </si>
  <si>
    <t>Tahsili Şüpheli Krediler İçin Ayrılanlar</t>
  </si>
  <si>
    <t>Zarar Niteliğindeki Krediler İçin Ayrılanlar</t>
  </si>
  <si>
    <t>Donuk alacaklara ilişkin bilgiler (Net):</t>
  </si>
  <si>
    <t>2.f.10.i) Donuk alacaklara ve yeniden yapılandırılan kredilere ilişkin bilgiler: (3 Aylık)</t>
  </si>
  <si>
    <t>III. Grup:</t>
  </si>
  <si>
    <t>IV. Grup:</t>
  </si>
  <si>
    <t>V. Grup:</t>
  </si>
  <si>
    <t>Tahsil İmkanı Sınırlı Krediler</t>
  </si>
  <si>
    <t>Tahsili Şüpheli Krediler</t>
  </si>
  <si>
    <t>Zarar Niteliğindeki Krediler</t>
  </si>
  <si>
    <t>Karşılıklardan Önceki Brüt Tutarlar</t>
  </si>
  <si>
    <t>Yeniden Yapılandırılan Krediler</t>
  </si>
  <si>
    <t>2.f.10.ii) Toplam donuk alacak hareketlerine ilişkin bilgiler: (3 Aylık)</t>
  </si>
  <si>
    <t>III. Grup</t>
  </si>
  <si>
    <t>IV. Grup</t>
  </si>
  <si>
    <t>V. Grup</t>
  </si>
  <si>
    <t>Önceki Dönem Sonu Bakiyesi</t>
  </si>
  <si>
    <t>Dönem İçinde İntikal (+)</t>
  </si>
  <si>
    <t>Diğer Donuk Alacak Hesaplarından Giriş (+)</t>
  </si>
  <si>
    <t>Diğer Donuk.Alacak Hesaplarına Çıkış(-)</t>
  </si>
  <si>
    <t>Dönem İçinde Tahsilat (-)</t>
  </si>
  <si>
    <t>Kayıttan düşülen (-)</t>
  </si>
  <si>
    <t>Satılan (-)</t>
  </si>
  <si>
    <t>Kurumsal ve Ticari Krediler</t>
  </si>
  <si>
    <t>Bireysel Krediler</t>
  </si>
  <si>
    <t>Dönem Sonu Bakiyesi</t>
  </si>
  <si>
    <t>Karşılık (-)</t>
  </si>
  <si>
    <t>Bilançodaki Net Bakiyesi</t>
  </si>
  <si>
    <t>2.f.10.iii) Yabancı para olarak kullandırılan kredilerden kaynaklanan donuk alacaklara ilişkin bilgiler: (3 Aylık)</t>
  </si>
  <si>
    <t>Cari Dönem:</t>
  </si>
  <si>
    <t>Karşılık Tutarı (-)</t>
  </si>
  <si>
    <t>Önceki Dönem:</t>
  </si>
  <si>
    <t>2.f.10.iv) Donuk alacakların kullanıcı gruplarına göre brüt ve net tutarlarının gösterimi: (3 Aylık)</t>
  </si>
  <si>
    <t>Cari Dönem (Net)</t>
  </si>
  <si>
    <t>Gerçek ve Tüzel Kişilere Kullandırılan Krediler (Brüt)</t>
  </si>
  <si>
    <t>Gerçek ve Tüzel Kişilere Kullandırılan Krediler (Net)</t>
  </si>
  <si>
    <t>Bankalar (Brüt)</t>
  </si>
  <si>
    <t>Bankalar (Net)</t>
  </si>
  <si>
    <t>Diğer Krediler (Brüt)</t>
  </si>
  <si>
    <t>Diğer Krediler (Net)</t>
  </si>
  <si>
    <t>Önceki Dönem (Net)</t>
  </si>
  <si>
    <t>2.f.10.v) TFRS9'a göre beklenen kredi zararı ayıran bankalarca donuk alacaklar için hesaplanan faiz tahakkukları, reeskontları ve değerleme farkları ile bunların karşılıklarına ilişkin bilgiler: (3 Aylık)</t>
  </si>
  <si>
    <t>Faiz Tahakkuk ve Reeskontları ile Değerleme Farkları</t>
  </si>
  <si>
    <t>2.g) İtfa Edilmiş maliyeti üzerinden değerlenen finansal varlıklar</t>
  </si>
  <si>
    <t>2.g.2) İtfa Edilmiş maliyeti üzerinden değerlenen devlet borçlanma senetlerine ilişkin bilgiler: (3 Aylık)</t>
  </si>
  <si>
    <t>Devlet Tahvili</t>
  </si>
  <si>
    <t>Hazine Bonosu</t>
  </si>
  <si>
    <t>Diğer Kamu Borçlanma Senetleri</t>
  </si>
  <si>
    <t>2.g.3) İtfa Edilmiş maliyeti üzerinden değerlenen finansal varlıklara ilişkin bilgiler: (3 Aylık)</t>
  </si>
  <si>
    <t>Borsada İşlem Görenler</t>
  </si>
  <si>
    <t>Borsada İşlem Görmeyenler</t>
  </si>
  <si>
    <t>2.g.4) İtfa Edilmiş maliyeti üzerinden değerlenen finansal varlıkların yıl içindeki hareketleri: (3 Aylık)</t>
  </si>
  <si>
    <t xml:space="preserve">Dönem Başındaki Değer </t>
  </si>
  <si>
    <t xml:space="preserve">Parasal Varlıklarda Meydana Gelen Kur Farkları </t>
  </si>
  <si>
    <t>Yıl İçindeki Alımlar</t>
  </si>
  <si>
    <t>Satış ve İtfa Yoluyla Elden Çıkarılanlar</t>
  </si>
  <si>
    <t>Değer Azalışı Karşılığı (-)</t>
  </si>
  <si>
    <t>Dönem Sonu Toplamı</t>
  </si>
  <si>
    <t>2.ğ.3) İştiraklere ilişkin bilgiler: (3 Aylık)</t>
  </si>
  <si>
    <t>Dönem Başı Değeri</t>
  </si>
  <si>
    <t xml:space="preserve">Dönem İçi Hareketler </t>
  </si>
  <si>
    <t>Alışlar</t>
  </si>
  <si>
    <t>Bedelsiz Edinilen Hisse Senetleri</t>
  </si>
  <si>
    <t>Cari Yıl Payından Alınan Kar</t>
  </si>
  <si>
    <t>Satışlar</t>
  </si>
  <si>
    <t>Yeniden Değerleme Artışı</t>
  </si>
  <si>
    <t>Değer Azalma Karşılıkları(-)</t>
  </si>
  <si>
    <t>Dönem Sonu Değeri</t>
  </si>
  <si>
    <t>Sermaye Taahhütleri</t>
  </si>
  <si>
    <t>Dönem Sonu Sermaye Katılma Payı (%)</t>
  </si>
  <si>
    <t>2.ğ.4) İştiraklere ilişkin sektör bilgileri ve bunlara ilişkin kayıtlı tutarlar: (3 Aylık)</t>
  </si>
  <si>
    <t>Sigorta Şirketleri</t>
  </si>
  <si>
    <t>Faktoring Şirketleri</t>
  </si>
  <si>
    <t>Leasing Şirketleri</t>
  </si>
  <si>
    <t>Finansman Şirketleri</t>
  </si>
  <si>
    <t>Diğer Mali İştirakler</t>
  </si>
  <si>
    <t>2.ğ.5) Borsaya kote edilen iştirakler: (3 Aylık)</t>
  </si>
  <si>
    <t>Yurtiçi Borsalara Kote Edilenler</t>
  </si>
  <si>
    <t>Yurtdışı Borsalara Kote Edilenler</t>
  </si>
  <si>
    <t>2.h.4) Bağlı ortaklıklara ilişkin bilgiler: (3 Aylık)</t>
  </si>
  <si>
    <t>Dönem Sonu Sermaye Katılma Payı(%)</t>
  </si>
  <si>
    <t>2.h.5) Bağlı ortaklıklara ilişkin sektör bilgileri ve bunlara ilişkin kayıtlı tutarlar: (3 Aylık)</t>
  </si>
  <si>
    <t>Diğer Mali Bağlı Ortaklıklar</t>
  </si>
  <si>
    <t>2.h.6) Borsaya kote edilen bağlı ortaklıklar: (3 Aylık)</t>
  </si>
  <si>
    <t xml:space="preserve">2.j) Riskten korunma amaçlı türev finansal varlıklara ilişkin pozitif farklar tablosu (3 Aylık) </t>
  </si>
  <si>
    <t xml:space="preserve">Riskten Korunma Amaçlı Türev Finansal Varlıklar </t>
  </si>
  <si>
    <t xml:space="preserve">Gerçeğe Uygun Değer Riskinden Korunma Amaçlı </t>
  </si>
  <si>
    <t>Nakit Akış Riskinden Korunma Amaçlı</t>
  </si>
  <si>
    <t>Yurt Dışındaki Net Yatırım Risk. Koru. Amaçlı</t>
  </si>
  <si>
    <t>SECTION 4</t>
  </si>
  <si>
    <t>Information and disclosures related to assets (Article 16)</t>
  </si>
  <si>
    <t>2. Information related to cash and balances with the Central Bank of Turkey</t>
  </si>
  <si>
    <t>2.a) Cash and balances with the Central Bank: (Quarterly)</t>
  </si>
  <si>
    <t>Cash and foreign currency</t>
  </si>
  <si>
    <t>Central Bank</t>
  </si>
  <si>
    <t>The balances with the Central Bank: (Quarterly)</t>
  </si>
  <si>
    <t>Demand unrestricted amount</t>
  </si>
  <si>
    <t>Time unrestricted amount</t>
  </si>
  <si>
    <t>Time restricted amount</t>
  </si>
  <si>
    <t xml:space="preserve">2.c) Positive differences table for derivative financial assets held for trading (Quarterly) </t>
  </si>
  <si>
    <t>Derivative financial assets held for trading</t>
  </si>
  <si>
    <t>Forward transactions</t>
  </si>
  <si>
    <t>Swap transactions</t>
  </si>
  <si>
    <t>Futures transactions</t>
  </si>
  <si>
    <t>Options</t>
  </si>
  <si>
    <t>2.ç) Information on banks and bank accounts abroad</t>
  </si>
  <si>
    <t>Bank accounts: (Quarterly)</t>
  </si>
  <si>
    <t>Banks</t>
  </si>
  <si>
    <t>Domestic banks</t>
  </si>
  <si>
    <t>Foreign banks</t>
  </si>
  <si>
    <t>Branches and offices abroad</t>
  </si>
  <si>
    <t>Bank accounts abroad: (Annual)</t>
  </si>
  <si>
    <t>Unrestricted Amount</t>
  </si>
  <si>
    <t>Restricted Amount</t>
  </si>
  <si>
    <t>European Union countries</t>
  </si>
  <si>
    <t>USA and Canada</t>
  </si>
  <si>
    <t>OECD Countries*</t>
  </si>
  <si>
    <t>Off-shore banking regions</t>
  </si>
  <si>
    <t>* OECD countries other than European Union countries, USA and Canada</t>
  </si>
  <si>
    <t>2.e) Information on financial assets at fair value through other comprehensive income:  (Quarterly)</t>
  </si>
  <si>
    <t>Debt securities</t>
  </si>
  <si>
    <t>Not quoted</t>
  </si>
  <si>
    <t>Share certificates</t>
  </si>
  <si>
    <t>Impairment provision (-)</t>
  </si>
  <si>
    <t>2.f) Information related to loans :</t>
  </si>
  <si>
    <t>2.f.1) Information on all effects of loans and advances given to shareholders and employees of the bank: (Quarterly)</t>
  </si>
  <si>
    <t>Cash loans</t>
  </si>
  <si>
    <t>Direct loans granted to shareholders</t>
  </si>
  <si>
    <t>Corporate shareholders</t>
  </si>
  <si>
    <t>Real person shareholders</t>
  </si>
  <si>
    <t>Indirect loans granted to shareholders</t>
  </si>
  <si>
    <t xml:space="preserve">Loans granted to employees </t>
  </si>
  <si>
    <t>2.f.2.i) Information about standard loans and loans under close monitoring and loans under restructuring: (Quarterly)</t>
  </si>
  <si>
    <t>Cash Loans</t>
  </si>
  <si>
    <t xml:space="preserve"> Standard loans</t>
  </si>
  <si>
    <t>Loans under close monitoring</t>
  </si>
  <si>
    <t>Not under the scope of restructuring</t>
  </si>
  <si>
    <t>Loans under restructuring</t>
  </si>
  <si>
    <t>Modifications on agreement conditions</t>
  </si>
  <si>
    <t>Refinancing</t>
  </si>
  <si>
    <t>Non-specialialized loans</t>
  </si>
  <si>
    <t>Loans given to enterprises</t>
  </si>
  <si>
    <t>Export loans</t>
  </si>
  <si>
    <t>Import loans</t>
  </si>
  <si>
    <t>Loans given to financial sector</t>
  </si>
  <si>
    <t>Consumer loans</t>
  </si>
  <si>
    <t>Credit cards</t>
  </si>
  <si>
    <t xml:space="preserve">Other </t>
  </si>
  <si>
    <t>Specialized lending</t>
  </si>
  <si>
    <r>
      <t xml:space="preserve">General provisions </t>
    </r>
    <r>
      <rPr>
        <i/>
        <sz val="8"/>
        <rFont val="Arial"/>
        <family val="2"/>
        <charset val="162"/>
      </rPr>
      <t xml:space="preserve"> (Filled only by banks that does not apply "TFRS 9 Impairment Model")</t>
    </r>
  </si>
  <si>
    <r>
      <t xml:space="preserve">12-Month provisions for possible losses </t>
    </r>
    <r>
      <rPr>
        <i/>
        <sz val="8"/>
        <rFont val="Arial"/>
        <family val="2"/>
        <charset val="162"/>
      </rPr>
      <t>(Filled only by banks that apply "TFRS 9 Impairment Model")</t>
    </r>
  </si>
  <si>
    <r>
      <t xml:space="preserve">Significant increase in credit risk </t>
    </r>
    <r>
      <rPr>
        <i/>
        <sz val="8"/>
        <rFont val="Arial"/>
        <family val="2"/>
        <charset val="162"/>
      </rPr>
      <t>(Filled only by banks that apply "TFRS 9 Impairment Model")</t>
    </r>
  </si>
  <si>
    <t>2.f.3.i) Loans according to their maturity structure : (Annual)</t>
  </si>
  <si>
    <t>Short term loans</t>
  </si>
  <si>
    <t>Medium and long term loans</t>
  </si>
  <si>
    <t>2.f.4) Information on consumer loans, individual credit cards, personnel loans and credit cards: (Quarterly)</t>
  </si>
  <si>
    <t>Short-term</t>
  </si>
  <si>
    <t xml:space="preserve">Medium and long-term </t>
  </si>
  <si>
    <t>Consumer loans-TC</t>
  </si>
  <si>
    <t>Real estate loans</t>
  </si>
  <si>
    <t>Automobile loans</t>
  </si>
  <si>
    <t>Consumer loans- Indexed to FC</t>
  </si>
  <si>
    <t>Consumer loans- FC</t>
  </si>
  <si>
    <t>Individual credit cards-TC</t>
  </si>
  <si>
    <t>Installment</t>
  </si>
  <si>
    <t>Non-Installment</t>
  </si>
  <si>
    <t>Individual credit cards-FC</t>
  </si>
  <si>
    <t>Personnel loans-TC</t>
  </si>
  <si>
    <t>Personnel loans-Indexed to FC</t>
  </si>
  <si>
    <t>Personnel loans-FC</t>
  </si>
  <si>
    <t>Personnel credit cards-TC</t>
  </si>
  <si>
    <t>Personnel credit cards-FC</t>
  </si>
  <si>
    <t>Overdraft accounts-TC (Retail customer)</t>
  </si>
  <si>
    <t>Overdraft accounts-FC (Retail customer)</t>
  </si>
  <si>
    <t>2.f.5) Information on Commercial Installment Loans and Corporate Credit Cards:  (Quarterly)</t>
  </si>
  <si>
    <t>Commercial installment loans-TC</t>
  </si>
  <si>
    <t>Business residential loans</t>
  </si>
  <si>
    <t>Commercial installment loans- Indexed to FC</t>
  </si>
  <si>
    <t>Commercial installment loans - FC</t>
  </si>
  <si>
    <t>Corporate credit cards-TC</t>
  </si>
  <si>
    <t>Corporate credit cards-FC</t>
  </si>
  <si>
    <t>Overdraft accounts-TC (Commercial customer)</t>
  </si>
  <si>
    <t>Overdraft accounts-FC (Commercial customer)</t>
  </si>
  <si>
    <t>2.f.6) Loans according to borrowers : (Annual)</t>
  </si>
  <si>
    <t>Public</t>
  </si>
  <si>
    <t>Private</t>
  </si>
  <si>
    <t>2.f.7) Domestic and foreign loans: (Quarterly)</t>
  </si>
  <si>
    <t>Domestic loans</t>
  </si>
  <si>
    <t>Foreign loans</t>
  </si>
  <si>
    <t>2.f.8) Loans granted to subsidiaries and investments: (Quarterly)</t>
  </si>
  <si>
    <t xml:space="preserve">Direct loans granted to subsidiaries and investments </t>
  </si>
  <si>
    <t xml:space="preserve">Indirect loans granted to subsidiaries and investments </t>
  </si>
  <si>
    <t>2.f.9) Reserves for specific provisions or credit-impaired (Stage 3) (Quarterly)</t>
  </si>
  <si>
    <t xml:space="preserve">Loans with limited collectibility </t>
  </si>
  <si>
    <t>Loans with doubtful collectibility</t>
  </si>
  <si>
    <t>Uncollectible loans</t>
  </si>
  <si>
    <t>Information on loans under follow-up account (Net):</t>
  </si>
  <si>
    <t>2.f.10.i) Information on loans under follow-up and loans under restructuring: (Quarterly)</t>
  </si>
  <si>
    <t>III. Group:</t>
  </si>
  <si>
    <t>IV. Group:</t>
  </si>
  <si>
    <t>V. Group</t>
  </si>
  <si>
    <t>Loans with limited collectibility</t>
  </si>
  <si>
    <t xml:space="preserve">Uncollectible loans </t>
  </si>
  <si>
    <t>Gross amounts before specific reserves</t>
  </si>
  <si>
    <t>2.f.10.ii) The movement of loans under follow-up: (Quarterly)</t>
  </si>
  <si>
    <t>III. Group</t>
  </si>
  <si>
    <t>IV. Group</t>
  </si>
  <si>
    <t>Prior period end balance</t>
  </si>
  <si>
    <t xml:space="preserve">Additions (+) </t>
  </si>
  <si>
    <t>Transfers from other categories of loans under follow-up (+)</t>
  </si>
  <si>
    <t>Transfers to other categories of loans under follow-up  (-)</t>
  </si>
  <si>
    <t>Collections (-)</t>
  </si>
  <si>
    <t>Deducted from the record (-)</t>
  </si>
  <si>
    <t>Sold (-)</t>
  </si>
  <si>
    <t>Commercial and corporate loans</t>
  </si>
  <si>
    <t>Individual loans</t>
  </si>
  <si>
    <t>Current period end balance</t>
  </si>
  <si>
    <t>Provision (-)</t>
  </si>
  <si>
    <t>Net Balance on balance sheet</t>
  </si>
  <si>
    <t>2.f.10.iii) Information on foreign currency loans under follow-up: (Quarterly)</t>
  </si>
  <si>
    <t>Current period :</t>
  </si>
  <si>
    <t>Period end balance</t>
  </si>
  <si>
    <t>Net balance on balance sheet</t>
  </si>
  <si>
    <t>Prior period:</t>
  </si>
  <si>
    <t xml:space="preserve">2.f.10.iv) Information on gross and net loans under follow-up according to borrowers: (Quarterly) </t>
  </si>
  <si>
    <t>Current period (Net)</t>
  </si>
  <si>
    <t xml:space="preserve">Loans granted to real persons and legal entities (Gross) </t>
  </si>
  <si>
    <t>Loans granted to real persons and legal entities (Net)</t>
  </si>
  <si>
    <t>Banks (Gross)</t>
  </si>
  <si>
    <t>Banks (Net)</t>
  </si>
  <si>
    <t xml:space="preserve">Other loans (Gross) </t>
  </si>
  <si>
    <t>Other loans (Net)</t>
  </si>
  <si>
    <t>Prior period (Net)</t>
  </si>
  <si>
    <t>2.f.10.v) Information on interest accruals, rediscounts and valuation differences calculated for non-performing loans and their provisions (Filled only by banks that apply "TFRS 9 Impairment Model" : (Quarterly)</t>
  </si>
  <si>
    <t>Interest accruals and rediscounts and valuation differences</t>
  </si>
  <si>
    <t>Provision amount (-)</t>
  </si>
  <si>
    <t>2.g) Information on financial assets at amortized cost</t>
  </si>
  <si>
    <t>2.g.2) Information on public sector debt securities at amortized cost: (Quarterly)</t>
  </si>
  <si>
    <t>Government bonds</t>
  </si>
  <si>
    <t>Treasury bills</t>
  </si>
  <si>
    <t xml:space="preserve">Other public sector debt securities </t>
  </si>
  <si>
    <t>2.g.3) Information on financial assets at amortized cost :  (Quarterly)</t>
  </si>
  <si>
    <t>Impairment provisions (-)</t>
  </si>
  <si>
    <t>2.g.4) Yearly summary of financial assets at amortized cost : (Quarterly)</t>
  </si>
  <si>
    <t xml:space="preserve">Beginning balance </t>
  </si>
  <si>
    <t xml:space="preserve">Foreign currency differences on monetary assets </t>
  </si>
  <si>
    <t>Purchases during year</t>
  </si>
  <si>
    <t>Disposals through sales and redemptions</t>
  </si>
  <si>
    <t>2.ğ.3) Information on investments in associates : (Quarterly)</t>
  </si>
  <si>
    <t>Balance at the beginning of the period</t>
  </si>
  <si>
    <t>Movements during the period</t>
  </si>
  <si>
    <t>Purchases</t>
  </si>
  <si>
    <t>Free shares obtained profit from current year’s share</t>
  </si>
  <si>
    <t>Dividends from current year income</t>
  </si>
  <si>
    <t>Sales</t>
  </si>
  <si>
    <t>Revaluation increase</t>
  </si>
  <si>
    <t>Impairment provision(-)</t>
  </si>
  <si>
    <t>Balance at the end of the period</t>
  </si>
  <si>
    <t>Capital commitments</t>
  </si>
  <si>
    <t>Share percentage at the end of the period (%)</t>
  </si>
  <si>
    <t>2.ğ.4) Sectoral information and the related carrying amounts on investments in associates : (Quarterly)</t>
  </si>
  <si>
    <t xml:space="preserve">Banks </t>
  </si>
  <si>
    <t>Insurance companies</t>
  </si>
  <si>
    <t>Factoring companies</t>
  </si>
  <si>
    <t>Leasing companies</t>
  </si>
  <si>
    <t>Finance companies</t>
  </si>
  <si>
    <t>Other financial investments</t>
  </si>
  <si>
    <t>2.ğ.5) Investments in associates which are quoted to a stock exchange : (Quarterly)</t>
  </si>
  <si>
    <t>Quoted to domestic stock exchanges</t>
  </si>
  <si>
    <t>Quoted to international stock exchanges</t>
  </si>
  <si>
    <t>2.h.4) Information on subsidiaries: (Quarterly)</t>
  </si>
  <si>
    <t>Movements in period</t>
  </si>
  <si>
    <t>Free shares obtained profit from current years share</t>
  </si>
  <si>
    <t>2.h.5) Sectoral information on subsidiaries and the related carrying  amounts: (Quarterly)</t>
  </si>
  <si>
    <t>Financial subsidiaries</t>
  </si>
  <si>
    <t>Other financial subsidiaries</t>
  </si>
  <si>
    <t>2.h.6) Subsidiaries which are quoted to a stock exchange: (Quarterly)</t>
  </si>
  <si>
    <t xml:space="preserve">2.j) Positive differences table of derivative financial assets held for hedging : (Quarterly) </t>
  </si>
  <si>
    <t>Fair value hedges</t>
  </si>
  <si>
    <t>Cash flow hedges</t>
  </si>
  <si>
    <t>Hedges for investments made in foreign countries</t>
  </si>
  <si>
    <t xml:space="preserve">2.ğ) İştirakler hesabına ilişkin bilgiler (Net): </t>
  </si>
  <si>
    <t>2.ğ.2) Konsolide edilmeyen iştiraklere ilişkin bilgiler: (3 Aylık)</t>
  </si>
  <si>
    <t>Unvanı</t>
  </si>
  <si>
    <t>Adres (Şehir/ Ülke)</t>
  </si>
  <si>
    <t xml:space="preserve">Bankanın Pay Oranı-Farklıysa Oy Oranı(%) </t>
  </si>
  <si>
    <t xml:space="preserve">Banka Risk Grubu Pay Oranı (%) </t>
  </si>
  <si>
    <t>Aktif Toplamı</t>
  </si>
  <si>
    <t>Sabit Varlık Toplamı</t>
  </si>
  <si>
    <t>Faiz Gelirleri</t>
  </si>
  <si>
    <t>Menkul Değer Gelirleri</t>
  </si>
  <si>
    <t>Cari Dönem Kâr/Zararı</t>
  </si>
  <si>
    <t>Önceki Dönem Kâr/Zararı</t>
  </si>
  <si>
    <t>Gerçeğe Uygun Değeri</t>
  </si>
  <si>
    <t xml:space="preserve">2.h) Bağlı ortaklıklara ilişkin bilgiler (Net): </t>
  </si>
  <si>
    <t>2.h.3) Bağlı ortaklıklara ilişkin bilgiler: (3 Aylık)</t>
  </si>
  <si>
    <t>Adres(Şehir/ Ülke)</t>
  </si>
  <si>
    <t xml:space="preserve">Ana Ortaklık Bankanın Pay Oranı-Farklıysa Oy Oranı(%) </t>
  </si>
  <si>
    <t xml:space="preserve">Banka Risk Grubunun Pay Oranı (%) </t>
  </si>
  <si>
    <t>İhtiyaç Duyulan Özkaynak Tutarı</t>
  </si>
  <si>
    <t>2.ı) Birlikte kontrol edilen ortaklıklara (iş ortaklıkları) ilişkin bilgiler: (3 Aylık)</t>
  </si>
  <si>
    <t>Birlikte Kontrol Edilen Ortaklıklar (iş ortaklıkları)</t>
  </si>
  <si>
    <t>Ana Ortaklık Bankanın Payı</t>
  </si>
  <si>
    <t>Grubun Payı</t>
  </si>
  <si>
    <t>Dönen Varlık</t>
  </si>
  <si>
    <t>Duran Varlık</t>
  </si>
  <si>
    <t>Uzun Vadeli Borç</t>
  </si>
  <si>
    <t>Gelir</t>
  </si>
  <si>
    <t>Gider</t>
  </si>
  <si>
    <t xml:space="preserve">2.ğ) Information on investments in associates  (Net): </t>
  </si>
  <si>
    <t>2.ğ.2) Information on investments in associates that are not consolidated: (Quarterly)</t>
  </si>
  <si>
    <t>Description</t>
  </si>
  <si>
    <t>Address (City / Country)</t>
  </si>
  <si>
    <t xml:space="preserve">Bank’s share percentage-If different voting percentage(%) </t>
  </si>
  <si>
    <t xml:space="preserve">Bank’s risk group share percentage (%)  </t>
  </si>
  <si>
    <t>Shareholders’ equity</t>
  </si>
  <si>
    <t>Total fixed assets</t>
  </si>
  <si>
    <t>Interest income</t>
  </si>
  <si>
    <t xml:space="preserve">Income from marketable securities portfolio </t>
  </si>
  <si>
    <t>Current period profit / loss</t>
  </si>
  <si>
    <t>Prior period profit / loss</t>
  </si>
  <si>
    <t xml:space="preserve">2.h) Information on subsidiaries (Net): </t>
  </si>
  <si>
    <t>2.h.3) Information about subsidiaries : (Quarterly)</t>
  </si>
  <si>
    <t>Address(City/ Country)</t>
  </si>
  <si>
    <t xml:space="preserve">Bank’s risk group share percentage (%) </t>
  </si>
  <si>
    <t>Capital requirement</t>
  </si>
  <si>
    <t>2.ı) Jointly Controlled Partnerships (Joint Ventures) : (Quarterly)</t>
  </si>
  <si>
    <t>Joint ventures (business partners)</t>
  </si>
  <si>
    <t>Shareholding percentage of the parent bank</t>
  </si>
  <si>
    <t>Shareholding percentage of the group</t>
  </si>
  <si>
    <t>Current assets</t>
  </si>
  <si>
    <t>Non-current assets</t>
  </si>
  <si>
    <t>Long-term borrowings</t>
  </si>
  <si>
    <t>Income</t>
  </si>
  <si>
    <t>Expense</t>
  </si>
  <si>
    <t>BEŞİNCİ BÖLÜM</t>
  </si>
  <si>
    <t>Pasif Kalemlere İlişkin Açıklama ve Dipnotlar (Madde 17)</t>
  </si>
  <si>
    <t>2.a.1.i) Mevduatın vade yapısına ilişkin bilgiler: (3 Aylık)</t>
  </si>
  <si>
    <t>7 Gün İhbarlı</t>
  </si>
  <si>
    <t xml:space="preserve">1-3 Ay </t>
  </si>
  <si>
    <t>3-6 Ay</t>
  </si>
  <si>
    <t>6 Ay-1 Yıl</t>
  </si>
  <si>
    <t>1 Yıl ve Üstü</t>
  </si>
  <si>
    <t>Birikimli Mevduat</t>
  </si>
  <si>
    <t>Tasarruf Mevduatı</t>
  </si>
  <si>
    <t>Yurtiçinde Yer. K.</t>
  </si>
  <si>
    <t>Yurtdışında Yer.K</t>
  </si>
  <si>
    <t>Resmi Kur. Mevduatı</t>
  </si>
  <si>
    <t>Tic. Kur. Mevduatı</t>
  </si>
  <si>
    <t>Diğ. Kur. Mevduatı</t>
  </si>
  <si>
    <t>Kıymetli Maden DH</t>
  </si>
  <si>
    <t>TC Merkez B.</t>
  </si>
  <si>
    <t>Yurtiçi Bankalar</t>
  </si>
  <si>
    <t>Yurtdışı Bankalar</t>
  </si>
  <si>
    <t>Katılım Bankaları</t>
  </si>
  <si>
    <t>Yurtdışında Yer. K</t>
  </si>
  <si>
    <t>2.a.2.i) Sigorta kapsamında bulunan ve sigorta limitini aşan tasarruf mevduatına ilişkin bilgiler: (3 Aylık)</t>
  </si>
  <si>
    <t>Sigorta Kapsamında Bulunan</t>
  </si>
  <si>
    <t>Sigorta Limitini Aşan</t>
  </si>
  <si>
    <t>Tasarruf Mevduatı Niteliğini Haiz DTH</t>
  </si>
  <si>
    <t>Tasarruf Mevduatı Niteliğini Haiz Diğ.H.</t>
  </si>
  <si>
    <t>Yurtdışı Şubelerde Bulunan Yabancı Mercilerin Sigortasına Tabi Hesaplar</t>
  </si>
  <si>
    <t>Kıyı Bnk.Blg. Şubelerde Bulunan Yabancı Mercilerin Sigorta Tabi Hesaplar</t>
  </si>
  <si>
    <t>2.a.4.i) Sigorta kapsamında bulunmayan gerçek kişilerin mevduatı: (3 Aylık)</t>
  </si>
  <si>
    <t>Yurtdışı Şubelerde Bulunan Mevduat ve Diğer Hesaplar</t>
  </si>
  <si>
    <t>Hâkim Ortaklar ile Bunların Ana, Baba, Eş ve Velayet Altındaki Çocuklarına Ait Mevduat ile Diğer Hesaplar</t>
  </si>
  <si>
    <t>Yönetim veya Müdürler Kurulu Başkan ve Üyeler, Genel Müdür ve Yardımcıları ile Bunların Ana, Baba, Eş ve Velayet Altındaki Çocuklarına Ait Mevduat ile Diğer Hesaplar</t>
  </si>
  <si>
    <t>26/9/2004 Tarihli ve 5237 Sayılı TCK’nın 282 nci Maddesindeki Suçtan Kaynaklanan Mal Varlığı Değerleri Kapsamına Giren Mevduat ile Diğer Hesaplar</t>
  </si>
  <si>
    <t xml:space="preserve">Türkiye’de Münhasıran Kıyı Bankacılığı Faaliyeti Göstermek Üzere Kurulan Mevduat Bankalarında Bulunan Mevduat </t>
  </si>
  <si>
    <t>2. b) Alım satım amaçlı türev finansal borçlara ilişkin negatif farklar tablosu: (3 Aylık)</t>
  </si>
  <si>
    <t>Alım Satım Amaçlı Türev Finansal Borçlar</t>
  </si>
  <si>
    <t>2.c.1) Bankalar ve diğer mali kuruluşlara ilişkin bilgiler: (3 Aylık)</t>
  </si>
  <si>
    <t>T.C. Merkez Bankası Kredileri</t>
  </si>
  <si>
    <t>Yurtiçi Banka ve Kuruluşlardan</t>
  </si>
  <si>
    <t>Yurtdışı Banka, Kuruluş ve Fonlardan</t>
  </si>
  <si>
    <t>2.c.2) Alınan kredilerin vade ayrımına göre gösterilmesi: (3 Aylık)</t>
  </si>
  <si>
    <t>2.e) Riskten korunma amaçlı türev finansal borçlara ilişkin negatif farklar tablosu: (3 Aylık)</t>
  </si>
  <si>
    <t xml:space="preserve">Riskten Korunma Amaçlı Türev Finansal Borçlar </t>
  </si>
  <si>
    <t>Yurt Dışındaki Net Yatırım Riskinden Korunma Amaçlı</t>
  </si>
  <si>
    <t>2.g) Vergi borcuna ilişkin açıklamalar:</t>
  </si>
  <si>
    <t>2.g.1.ii) Ödenecek vergilere ilişkin bilgiler: (3 Aylık)</t>
  </si>
  <si>
    <t>Önceki  Dönem</t>
  </si>
  <si>
    <t>Ödenecek Kurumlar Vergisi</t>
  </si>
  <si>
    <t>Menkul Sermaye İradı Vergisi</t>
  </si>
  <si>
    <t>Gayrimenkul Sermaye İradı Vergisi</t>
  </si>
  <si>
    <t>BMV</t>
  </si>
  <si>
    <t>Kambiyo Muameleleri Vergisi</t>
  </si>
  <si>
    <t>Ödenecek Katma Değer Vergisi</t>
  </si>
  <si>
    <t>2.g.1.iii) Primlere ilişkin bilgiler: (3 Aylık)</t>
  </si>
  <si>
    <t>Sosyal Sigorta Primleri-Personel</t>
  </si>
  <si>
    <t>Sosyal Sigorta Primleri-İşveren</t>
  </si>
  <si>
    <t>Banka Sosyal Yardım Sandığı Primleri-Personel</t>
  </si>
  <si>
    <t>Banka Sosyal Yardım Sandığı Primleri-İşveren</t>
  </si>
  <si>
    <t>Emekli Sandığı Aidatı ve Karşılıkları-Personel</t>
  </si>
  <si>
    <t>Emekli Sandığı Aidatı ve Karşılıkları-İşveren</t>
  </si>
  <si>
    <t>İşsizlik Sigortası-Personel</t>
  </si>
  <si>
    <t>İşsizlik Sigortası–İşveren</t>
  </si>
  <si>
    <t xml:space="preserve">2.h) Bankanın sermaye benzeri borçlanma araçlarının sayısı, vadesi, faiz oranı, borçlanma aracının alacaklısı olan kuruluş ve varsa, hisse senedine dönüştürme opsiyonuna ilişkin detaylı açıklamalar ile sermaye benzeri kredilere ilişkin bilgiler: (Yıllık) </t>
  </si>
  <si>
    <t>İlave ana sermaye hesaplamasına dahil edilecek borçlanma araçları</t>
  </si>
  <si>
    <t>Sermaye Benzeri Krediler</t>
  </si>
  <si>
    <t>Sermaye Benzeri Borçlanma Araçları</t>
  </si>
  <si>
    <t>Katkı sermaye hesaplamasına dahil edilecek borçlanma araçları</t>
  </si>
  <si>
    <t xml:space="preserve">2.ı) Özkaynaklara ilişkin bilgiler: </t>
  </si>
  <si>
    <t>2.ı.1) Ödenmiş sermayenin gösterimi: (3 Aylık)</t>
  </si>
  <si>
    <t>Hisse Senedi Karşılığı</t>
  </si>
  <si>
    <t>İmtiyazlı Hisse Senedi Karşılığı</t>
  </si>
  <si>
    <r>
      <t>2.ı.8)</t>
    </r>
    <r>
      <rPr>
        <b/>
        <sz val="10"/>
        <color indexed="8"/>
        <rFont val="Arial"/>
        <family val="2"/>
        <charset val="162"/>
      </rPr>
      <t xml:space="preserve"> </t>
    </r>
    <r>
      <rPr>
        <b/>
        <sz val="12"/>
        <color indexed="8"/>
        <rFont val="Arial"/>
        <family val="2"/>
        <charset val="162"/>
      </rPr>
      <t>Menkul değerler değer artış fonuna ilişkin bilgiler: (3 Aylık)</t>
    </r>
  </si>
  <si>
    <t>İştirakler, Bağlı Ortaklıklar ve Birlikte Kontrol Edilen Ortaklıklardan (iş ortaklıkları)</t>
  </si>
  <si>
    <t>Değerleme Farkı</t>
  </si>
  <si>
    <t>Kur Farkı</t>
  </si>
  <si>
    <t>SECTION 5</t>
  </si>
  <si>
    <t>Information and disclosures related to liabilities (Article 17)</t>
  </si>
  <si>
    <t>2.a.1.i) Information of maturity structure of deposits : (Quarterly)</t>
  </si>
  <si>
    <t>With 7 days maturity</t>
  </si>
  <si>
    <t>Up to 1 month</t>
  </si>
  <si>
    <t>1-3 Month</t>
  </si>
  <si>
    <t>3-6 Month</t>
  </si>
  <si>
    <t>6 Month-1 Year</t>
  </si>
  <si>
    <t>1 Year and over</t>
  </si>
  <si>
    <t>Cumulative deposit</t>
  </si>
  <si>
    <t>Saving deposits</t>
  </si>
  <si>
    <t>Residents in Turkey</t>
  </si>
  <si>
    <t>Residents abroad</t>
  </si>
  <si>
    <t>Public sector deposits</t>
  </si>
  <si>
    <t>Commercial deposits</t>
  </si>
  <si>
    <t>Other institutions deposits</t>
  </si>
  <si>
    <t>Precious metals deposits</t>
  </si>
  <si>
    <t>Central Bank of Turkey</t>
  </si>
  <si>
    <t>Participation banks</t>
  </si>
  <si>
    <t>2.a.2.i) Information on saving deposits under the guarantee of insurance and exceeding the limit of insurance: (Quarterly)</t>
  </si>
  <si>
    <t>Saving Deposits</t>
  </si>
  <si>
    <t xml:space="preserve">Under the guarantee of insurance </t>
  </si>
  <si>
    <t xml:space="preserve">Exceeding the limit of insurance </t>
  </si>
  <si>
    <t>Foreign currency saving deposits</t>
  </si>
  <si>
    <t>Other deposits in the form of saving deposits</t>
  </si>
  <si>
    <t>Foreign branches’ deposits under foreign authorities' insurance</t>
  </si>
  <si>
    <t>Off-shore banking regions’ deposits under foreign authorities' insurance</t>
  </si>
  <si>
    <t>2.a.4.i) Saving deposits of real persons which are not under the guarantee of insurance: (Quarterly)</t>
  </si>
  <si>
    <t>Foreign branches’ saving deposits and other accounts</t>
  </si>
  <si>
    <t>Deposits and other accounts belonging to dominant partners as well as their fathers, mothers, spouses and children under their custody</t>
  </si>
  <si>
    <t>Deposits and other accounts belonging to the chairman and members of the board of directors, general managers and deputy general managers as well as their fathers, mothers, spouses and children under their custody</t>
  </si>
  <si>
    <t>Deposits and other accounts covered by assets generated through the offenses mentioned in Article 282 of the Turkish Penal Code No.5237 and dated 26.9.2004</t>
  </si>
  <si>
    <t xml:space="preserve">Deposits in the banks to be engaged exclusively in offshore banking in Turkey  </t>
  </si>
  <si>
    <t>2. b) Negative differences table for derivative financial liabilities held for trading : (Quarterly)</t>
  </si>
  <si>
    <t>Derivative financial liabilities held for trading</t>
  </si>
  <si>
    <t>Future transactions</t>
  </si>
  <si>
    <t>2.c.1) Information about banks and other financial institutions: (Quarterly)</t>
  </si>
  <si>
    <t>Funds borrowed from the Central Bank of Turkey</t>
  </si>
  <si>
    <t>Domestic banks and institutions</t>
  </si>
  <si>
    <t>Foreign banks, institutions and funds</t>
  </si>
  <si>
    <t>2.c.2) Maturity structure of funds borrowed: (Quarterly)</t>
  </si>
  <si>
    <t>Medium and long-term</t>
  </si>
  <si>
    <t>2.e) Negative differences table for derivative financial liabilities held for hedging : (Quarterly)</t>
  </si>
  <si>
    <t>2.g) Information on liabilities for tax:</t>
  </si>
  <si>
    <t>2.g.1.ii) Information on taxes payable: (Quarterly)</t>
  </si>
  <si>
    <t>Corporate taxes payable</t>
  </si>
  <si>
    <t>Taxation of securities</t>
  </si>
  <si>
    <t>Property tax</t>
  </si>
  <si>
    <t>Banking Transaction Tax (BTT)</t>
  </si>
  <si>
    <t>Foreign exchange legislation tax</t>
  </si>
  <si>
    <t>Value added tax payable</t>
  </si>
  <si>
    <t>2.g.1.iii) Information on premiums: (Quarterly)</t>
  </si>
  <si>
    <t>Social security premiums-Employee</t>
  </si>
  <si>
    <t>Social security premiums-Employer</t>
  </si>
  <si>
    <t>Bank social aid pension fund premium-Employee</t>
  </si>
  <si>
    <t xml:space="preserve">Bank social aid pension fund premium-Employer </t>
  </si>
  <si>
    <t>Pension fund membership fees and provisions-Employee</t>
  </si>
  <si>
    <t>Pension fund membership fees and provisions-Employer</t>
  </si>
  <si>
    <t>Unemployment insurance-Employee</t>
  </si>
  <si>
    <t>Unemployment insurance-Employer</t>
  </si>
  <si>
    <t xml:space="preserve">2.h) Information on subordinated loans: (Annual) </t>
  </si>
  <si>
    <t>Debt instruments to be included in additional capital calculation</t>
  </si>
  <si>
    <t>Subordinated loans</t>
  </si>
  <si>
    <t xml:space="preserve">Subordinated debt </t>
  </si>
  <si>
    <t>Debt instruments to be included in contribution capital calculation</t>
  </si>
  <si>
    <t>2.ı) Information on shareholders' equity:</t>
  </si>
  <si>
    <t>2.ı.1) Presentation of paid-in capital: (Quarterly)</t>
  </si>
  <si>
    <t xml:space="preserve">Common stock </t>
  </si>
  <si>
    <t xml:space="preserve">Preferred stock </t>
  </si>
  <si>
    <t>2.ı.8) Information on marketable securities value increase fund: (Quarterly)</t>
  </si>
  <si>
    <t>From investment and associates, subsidiaries and joint ventures (business partners)</t>
  </si>
  <si>
    <t>Revaluation difference</t>
  </si>
  <si>
    <t xml:space="preserve">Foreign exchange difference </t>
  </si>
  <si>
    <t xml:space="preserve">2.ı.2) Ödenmiş sermaye tutarı, bankada kayıtlı sermaye sisteminin uygulanıp uygulanmadığı hususunun açıklanması ve </t>
  </si>
  <si>
    <t>bu sistem uygulanıyor ise kayıtlı sermaye tavanı: (3 Aylık)</t>
  </si>
  <si>
    <t>Sermaye Sistemi</t>
  </si>
  <si>
    <t>Ödenmiş Sermaye</t>
  </si>
  <si>
    <t>Tavan</t>
  </si>
  <si>
    <t>2.ı.3) Cari dönem içinde yapılan sermaye artırımları ve kaynakları ile arttırılan sermaye payına ilişkin diğer bilgiler: (3 Aylık)</t>
  </si>
  <si>
    <t>Artırım Tarihi</t>
  </si>
  <si>
    <t>Artırım Tutarı</t>
  </si>
  <si>
    <t>Nakit</t>
  </si>
  <si>
    <t>Artırıma Konu Edilen Kar Yedekleri</t>
  </si>
  <si>
    <t>Artırıma Konu Edilen Sermaye Yedekleri</t>
  </si>
  <si>
    <t>2.ı.4) Cari dönem içinde yeniden değerleme fonlarından sermayeye ilave edilen kısma ilişkin bilgiler: (3 Aylık)</t>
  </si>
  <si>
    <t>Menkul Değerler Değer Art.F.</t>
  </si>
  <si>
    <t>Maddi ve Maddi Olmayan Duran Varlıklar Yeniden Değ.Değer Art</t>
  </si>
  <si>
    <t>İştirakler, Bağlı Ortaklıklar ve Birlikte Kontrol Edilen Ort.(iş ortakları) Bedelsiz Hisse Sen.Gayrimenkul Satış Kârı</t>
  </si>
  <si>
    <t xml:space="preserve">2.ı.2) Paid-in capital amount, explanation as to whether the registered share capital system is </t>
  </si>
  <si>
    <t>ceiling applicable at bank if so amount of registered share capital: (Quarterly)</t>
  </si>
  <si>
    <t>Capital System</t>
  </si>
  <si>
    <t>Paid-in capital</t>
  </si>
  <si>
    <t>Ceiling</t>
  </si>
  <si>
    <t>2.ı.3) Information on capital increases and their sources; other information on increased capital shares in current period: (Quarterly)</t>
  </si>
  <si>
    <t xml:space="preserve">Date of increase </t>
  </si>
  <si>
    <t xml:space="preserve">Amount of increase </t>
  </si>
  <si>
    <t>Cash</t>
  </si>
  <si>
    <t>Profit reserves subject to capital increase</t>
  </si>
  <si>
    <t>Capital reserves subject to capital increase</t>
  </si>
  <si>
    <t>2.ı.4) Information on share capital increases from revaluation funds: (Quarterly)</t>
  </si>
  <si>
    <t>Marketable securities value increase fund</t>
  </si>
  <si>
    <t>Value increase in revaluation fund of intangible assets and property and equipment</t>
  </si>
  <si>
    <t>Free shares obtained from the profit of sale of fixed assets from investments and associates, subsidiaries and joint ventures (business partners)</t>
  </si>
  <si>
    <t>ALTINCI BÖLÜM</t>
  </si>
  <si>
    <t>Nazım Hesaplara İlişkin Açıklama ve Dipnotlar (Madde 18)</t>
  </si>
  <si>
    <t>2.a) Nazım hesaplarda yer alan yükümlülüklere ilişkin açıklama:</t>
  </si>
  <si>
    <t>2.a.3.i) Gayrinakdi kredilerin toplam tutarı: (3 Aylık)</t>
  </si>
  <si>
    <t>Nakit Kredi Teminine Yönelik Olarak Açılan Gayrinakdi Krediler</t>
  </si>
  <si>
    <t>Bir Yıl veya Daha Az Süreli Asıl Vadeli</t>
  </si>
  <si>
    <t xml:space="preserve">Bir Yıldan Daha Uzun Süreli Asıl Vadeli </t>
  </si>
  <si>
    <t>Diğer Gayrinakdi Krediler</t>
  </si>
  <si>
    <t>2.a.3.ii) Gayrinakdi krediler hesabı içinde sektör bazında risk yoğunlaşması hakkında bilgi: (Yıllık)</t>
  </si>
  <si>
    <t>(%)</t>
  </si>
  <si>
    <t>Ulaştırma ve Haberleşme</t>
  </si>
  <si>
    <t>Gayrimenkul ve Kiralama Hizm.</t>
  </si>
  <si>
    <t>2.a.3.iii) I ve II’nci grupta sınıflandırılan gayrinakdi kredilere ilişkin bilgiler : (Yıllık)</t>
  </si>
  <si>
    <t>I. Grup</t>
  </si>
  <si>
    <t>II. Grup</t>
  </si>
  <si>
    <t>Teminat Mektupları</t>
  </si>
  <si>
    <t>Aval ve Kabul Kredileri</t>
  </si>
  <si>
    <t>Akreditifler</t>
  </si>
  <si>
    <t>Cirolar</t>
  </si>
  <si>
    <t xml:space="preserve">Menkul Kıymet İhracında Satın Alma Garantilerimizden </t>
  </si>
  <si>
    <t>Faktoring Garantilerinden</t>
  </si>
  <si>
    <t>Diğer Garanti ve Kefaletler</t>
  </si>
  <si>
    <t>SECTION 6</t>
  </si>
  <si>
    <t>Information and disclosures related to off-balance sheet items (Article 18)</t>
  </si>
  <si>
    <t>2.a) Information related to off balance sheet commitments:</t>
  </si>
  <si>
    <t>2.a.3.i) Non-cash loans: (Quarterly)</t>
  </si>
  <si>
    <t>Guarantees given against cash loans</t>
  </si>
  <si>
    <t>With maturity of 1 year or less than 1 year</t>
  </si>
  <si>
    <t>With maturity of more than 1 year</t>
  </si>
  <si>
    <t xml:space="preserve">Other non-cash loans </t>
  </si>
  <si>
    <t>2.a.3.ii) Sectoral risk concentrations of non-cash loans: (Annual)</t>
  </si>
  <si>
    <t>Hotel, food and beverage services</t>
  </si>
  <si>
    <t>Financial Institutions</t>
  </si>
  <si>
    <t>2.a.3.iii) Information about the I. and II. group non-cash loans: (Annual)</t>
  </si>
  <si>
    <t>I. Group</t>
  </si>
  <si>
    <t>II. Group</t>
  </si>
  <si>
    <t xml:space="preserve">Letters of guarantee </t>
  </si>
  <si>
    <t>Bank acceptances</t>
  </si>
  <si>
    <t>Letters of credit</t>
  </si>
  <si>
    <t>Endorsements</t>
  </si>
  <si>
    <t>Underwriting commitments</t>
  </si>
  <si>
    <t>Factoring commitments</t>
  </si>
  <si>
    <t>Other commitments and contingencies</t>
  </si>
  <si>
    <t>YEDİNCİ BÖLÜM</t>
  </si>
  <si>
    <t>Gelir Tablosuna İlişkin Açıklama ve Dipnotlar (Madde 19)</t>
  </si>
  <si>
    <t>2.a.1) Kredilerden Alınan Faiz Gelirlerine İlişkin Bilgiler* (3 Aylık)</t>
  </si>
  <si>
    <t>Kredilerden Alınan Faizler*</t>
  </si>
  <si>
    <t>Kısa Vadeli Kredilerden</t>
  </si>
  <si>
    <t>Orta ve Uzun Vadeli Kredilerden</t>
  </si>
  <si>
    <t>Takipteki Alacaklardan Alınan Faizler</t>
  </si>
  <si>
    <t>Kaynak Kul. Destekleme Fonundan  Alınan Primler</t>
  </si>
  <si>
    <t>*Nakdi kredilere ilişkin ücret ve komisyon gelirlerini de içermektedir.</t>
  </si>
  <si>
    <t>2.a.2) Bankalardan Alınan Faiz Gelirlerine İlişkin Bilgiler: (3 Aylık)</t>
  </si>
  <si>
    <t>T.C. Merkez Bankasından</t>
  </si>
  <si>
    <t>Yurtiçi Bankalardan</t>
  </si>
  <si>
    <t>Yurtdışı Bankalardan</t>
  </si>
  <si>
    <t>Yurtdışı Merkez ve Şubelerden</t>
  </si>
  <si>
    <t>2.a.3) Menkul Değerlerden Alınan Faizlere İlişkin Bilgiler: (3 Aylık)</t>
  </si>
  <si>
    <t>2.a.4) İştirak ve bağlı ortaklıklardan alınan faiz gelirlerine ilişkin bilgiler: (3 Aylık)</t>
  </si>
  <si>
    <t>İştirak ve Bağlı Ortaklıklardan Alınan Faizler</t>
  </si>
  <si>
    <t>2.b.1) Kullanılan Kredilere Verilen Faizlere İlişkin Bilgiler* :(3 Aylık)</t>
  </si>
  <si>
    <t>Bankalara</t>
  </si>
  <si>
    <t>T.C. Merkez Bankasına</t>
  </si>
  <si>
    <t>Yurtiçi Bankalara</t>
  </si>
  <si>
    <t>Yurtdışı Bankalara</t>
  </si>
  <si>
    <t>Yurtdışı Merkez ve Şubelere</t>
  </si>
  <si>
    <t>Diğer Kuruluşlara</t>
  </si>
  <si>
    <t>*Nakdi kredilere ilişkin ücret ve komisyon giderlerini de içermektedir.</t>
  </si>
  <si>
    <t>2.b.2) İştirakler ve bağlı ortaklıklara verilen faiz giderlerine ilişkin bilgiler: (3 Aylık)</t>
  </si>
  <si>
    <t>İştirak ve Bağlı Ortaklıklara Verilen Faizler</t>
  </si>
  <si>
    <t>2.b.3) İhraç Edilen Menkul Kıymetlere Verilen Faizler : (3 Aylık)</t>
  </si>
  <si>
    <t>İhraç Edilen Menkul Kıymetlere Verilen Faizler</t>
  </si>
  <si>
    <t>2.b.4.i) Mevduata ödenen faizin vade yapısına göre gösterimi: (3 Aylık)</t>
  </si>
  <si>
    <t>Hesap Adı</t>
  </si>
  <si>
    <t>Vadesiz Mevduat</t>
  </si>
  <si>
    <t>Vadeli Mevduat</t>
  </si>
  <si>
    <t>3 Aya Kadar</t>
  </si>
  <si>
    <t>6 Aya Kadar</t>
  </si>
  <si>
    <t>1 Yıla Kadar</t>
  </si>
  <si>
    <t>1 Yıldan Uzun</t>
  </si>
  <si>
    <t>Türk Parası</t>
  </si>
  <si>
    <t>Resmi Mevduat</t>
  </si>
  <si>
    <t>Ticari Mevduat</t>
  </si>
  <si>
    <t>7 Gün İhbarlı Mevduat</t>
  </si>
  <si>
    <t>Yabancı Para</t>
  </si>
  <si>
    <t>DTH</t>
  </si>
  <si>
    <t>Kıymetli Maden Depo Hesabı</t>
  </si>
  <si>
    <t>Genel Toplam</t>
  </si>
  <si>
    <t>2.c) Temettü Gelirlerine İlişkin Açıklamalar (Yıllık)</t>
  </si>
  <si>
    <t>2.ç) Ticari kar zarara ilişkin açıklamalar: (3 Aylık)</t>
  </si>
  <si>
    <t>Sermaye Piyasası İşlemleri Karı</t>
  </si>
  <si>
    <t>Türev Finansal İşlemlerden Kar</t>
  </si>
  <si>
    <t>Kambiyo İşlemlerinden Kar</t>
  </si>
  <si>
    <t>Zarar (-)</t>
  </si>
  <si>
    <t>Sermaye Piyasası İşlemleri Zararı</t>
  </si>
  <si>
    <t>Türev Finansal İşlemlerden Zarar</t>
  </si>
  <si>
    <t>Kambiyo İşlemlerinden Zarar</t>
  </si>
  <si>
    <t>2.e) Bankalarca ayrılan karşılıklar: (3 Aylık)</t>
  </si>
  <si>
    <r>
      <t xml:space="preserve">2.e.1) TFRS 9’a göre beklenen kredi zararı karşılığı </t>
    </r>
    <r>
      <rPr>
        <b/>
        <u/>
        <sz val="12"/>
        <rFont val="Arial"/>
        <family val="2"/>
        <charset val="162"/>
      </rPr>
      <t>ayıran</t>
    </r>
    <r>
      <rPr>
        <b/>
        <sz val="12"/>
        <rFont val="Arial"/>
        <family val="2"/>
        <charset val="162"/>
      </rPr>
      <t xml:space="preserve"> bankalar: (3 Aylık)</t>
    </r>
  </si>
  <si>
    <t>Beklenen Kredi Zararı Karşılıkları</t>
  </si>
  <si>
    <t>12 Aylık Beklenen Zarar Karşılığı (Birinci Aşama)</t>
  </si>
  <si>
    <t>Menkul Değerler Değer Düşüş Karşılıkları</t>
  </si>
  <si>
    <t>Gerçeğe Uygun Değer Farkı Kâr veya Zarara
Yansıtılan Finansal Varlıklar</t>
  </si>
  <si>
    <t>Gerçeğe Uygun Değer Farkı Diğer Kapsamlı Gelire
Yansıtılan Varlıklar</t>
  </si>
  <si>
    <t>İştirakler, Bağlı Ortaklıklar ve Birlikte Kontrol Edilen
Ortaklıklar Değer Düşüş Karşılıkları</t>
  </si>
  <si>
    <t>İştirakler</t>
  </si>
  <si>
    <t>Bağlı Ortaklıklar</t>
  </si>
  <si>
    <t>Birlikte Kontrol Edilen Ortaklıklar</t>
  </si>
  <si>
    <r>
      <t xml:space="preserve">2.e.2) TFRS 9’a göre beklenen kredi zararı karşılığı </t>
    </r>
    <r>
      <rPr>
        <b/>
        <u/>
        <sz val="12"/>
        <rFont val="Arial"/>
        <family val="2"/>
        <charset val="162"/>
      </rPr>
      <t>ayırmayan</t>
    </r>
    <r>
      <rPr>
        <b/>
        <sz val="12"/>
        <rFont val="Arial"/>
        <family val="2"/>
        <charset val="162"/>
      </rPr>
      <t xml:space="preserve"> bankalar: (3 Aylık)</t>
    </r>
  </si>
  <si>
    <t>Özel Karşılıklar</t>
  </si>
  <si>
    <t>Tahsil İmkânı Sınırlı Krediler İçin Ayrılanlar</t>
  </si>
  <si>
    <t>Genel Karşılıklar</t>
  </si>
  <si>
    <t>2.f) Diğer faaliyet giderlerine ilişkin bilgiler: (3 Aylık)</t>
  </si>
  <si>
    <t>Kıdem Tazminatı Karşılığı</t>
  </si>
  <si>
    <t>Banka Sosyal Yardım Sandığı Varlık Açıkları Karşılığı</t>
  </si>
  <si>
    <t xml:space="preserve">Maddi Duran Varlık Değer Düşüş Giderleri </t>
  </si>
  <si>
    <t>Maddi Duran Varlık Amortisman Giderleri</t>
  </si>
  <si>
    <t>Maddi Olmayan Duran Varlık Değer Düşüş Giderleri</t>
  </si>
  <si>
    <t>Şerefiye Değer Düşüş Gideri</t>
  </si>
  <si>
    <t>Maddi Olmayan Duran Varlık Amortisman Giderleri</t>
  </si>
  <si>
    <t>Özkaynak Yöntemi Uygulanan Ortaklık Payları Değer Düşüş Gideri</t>
  </si>
  <si>
    <t>Elden Çıkarılacak Kıymetler Değer Düşüş Giderleri</t>
  </si>
  <si>
    <t>Elden Çıkarılacak Kıymetler Amortisman Giderleri</t>
  </si>
  <si>
    <t>Satış Amaçlı Elde Tutulan ve Durdurulan Faaliyetlere İlişkin Duran Varlıklar Değer Düşüş Giderleri</t>
  </si>
  <si>
    <t>Diğer İşletme Giderleri</t>
  </si>
  <si>
    <t>TFRS 16 İstisnalarına İlişkin Kiralama Giderleri</t>
  </si>
  <si>
    <t>Bakım ve Onarım Giderleri</t>
  </si>
  <si>
    <t>Reklam ve İlan Giderleri</t>
  </si>
  <si>
    <t>Diğer Giderler</t>
  </si>
  <si>
    <t>Aktiflerin Satışından Doğan Zararlar</t>
  </si>
  <si>
    <t>SECTION 7</t>
  </si>
  <si>
    <t>Information and disclosures related to income statement (Article 19)</t>
  </si>
  <si>
    <t>2.a.1) Information about interest income received from loans*: (Quarterly)</t>
  </si>
  <si>
    <t xml:space="preserve"> Interest on loans*</t>
  </si>
  <si>
    <t>Interest on loans under follow-up</t>
  </si>
  <si>
    <t>Premiums received from resource utilization support fund</t>
  </si>
  <si>
    <t>* Includes fees and commissions received from cash-loans.</t>
  </si>
  <si>
    <t>2.a.2) Information on interest income received from banks: (Quarterly)</t>
  </si>
  <si>
    <t>From The Central Bank of  Turkey</t>
  </si>
  <si>
    <t>From domestic banks</t>
  </si>
  <si>
    <t>From foreign banks</t>
  </si>
  <si>
    <t>From branches and offices abroad</t>
  </si>
  <si>
    <t>2.a.3) Information on interest income received from marketable securities portfolio: (Quarterly)</t>
  </si>
  <si>
    <t>Financial assets at fair value through profit or loss</t>
  </si>
  <si>
    <t>Financial assets measured at amortised cost</t>
  </si>
  <si>
    <t xml:space="preserve">2.a.4) Information on interest income received from associates and subsidiaries : (Quarterly) </t>
  </si>
  <si>
    <t>Interests received from associates and subsidiaries</t>
  </si>
  <si>
    <t>2.b.1) Information on interest payable to funds borrowed*: (Quarterly)</t>
  </si>
  <si>
    <t>The Central Bank of  Turkey</t>
  </si>
  <si>
    <t>Other institutions</t>
  </si>
  <si>
    <t>* Includes fees and commissions payable to cash-loans.</t>
  </si>
  <si>
    <t>2.b.2) Information on interest expense payable to associates and subsidiaries: (Quarterly)</t>
  </si>
  <si>
    <t>Interest expense payable to associates and subsidiaries</t>
  </si>
  <si>
    <t>2.b.3) Information on interest payable to securities issued : (Annual)</t>
  </si>
  <si>
    <t>Interest on securities issued</t>
  </si>
  <si>
    <t>2.b.4.i) Maturity structure of the interest expense on deposits : (Annual)</t>
  </si>
  <si>
    <t>Account name</t>
  </si>
  <si>
    <t>Demand Deposits</t>
  </si>
  <si>
    <t>Time Deposits</t>
  </si>
  <si>
    <t>Up to 3 Months</t>
  </si>
  <si>
    <t>Up to 6 Months</t>
  </si>
  <si>
    <t>Up to 1 Year</t>
  </si>
  <si>
    <t>More than 1 Year</t>
  </si>
  <si>
    <t>Deposits with 7 days notification</t>
  </si>
  <si>
    <t>Total TC</t>
  </si>
  <si>
    <t>Precious metal deposits</t>
  </si>
  <si>
    <t>Total FC</t>
  </si>
  <si>
    <t>2.c) Information on divident income: (Annual)</t>
  </si>
  <si>
    <t>2.ç) Net trading income/loss (Quarterly)</t>
  </si>
  <si>
    <t>Profit on trading account securities</t>
  </si>
  <si>
    <t>Profit on derivative financial transactions</t>
  </si>
  <si>
    <t>Foreign exchange gains</t>
  </si>
  <si>
    <t>Loss (-)</t>
  </si>
  <si>
    <t>Losses on trading account securities</t>
  </si>
  <si>
    <t>Losses on derivative financial transactions</t>
  </si>
  <si>
    <t>Foreign exchange losses</t>
  </si>
  <si>
    <t>2.e) Provision expenses of banks loans: (Quarterly)</t>
  </si>
  <si>
    <r>
      <t xml:space="preserve">2.e.1) </t>
    </r>
    <r>
      <rPr>
        <b/>
        <sz val="12"/>
        <color indexed="8"/>
        <rFont val="Arial"/>
        <family val="2"/>
        <charset val="162"/>
      </rPr>
      <t>Allowance for expected credit losses (Filled only by banks that apply "TFRS 9 Impairment Model") (Quarterly)</t>
    </r>
  </si>
  <si>
    <t>Allowance for expected credit losses</t>
  </si>
  <si>
    <t>12-Month expected credit losses (Stage 1)</t>
  </si>
  <si>
    <t>Credit-Impaired (Stage 3)</t>
  </si>
  <si>
    <t xml:space="preserve">Impairment provisions for financial assets </t>
  </si>
  <si>
    <t>Impairment provisions related to investments in associates, subsidiaries and jointly controlled partnerships (Joint ventures)</t>
  </si>
  <si>
    <t>Investments in associates</t>
  </si>
  <si>
    <t>Subsidiaries</t>
  </si>
  <si>
    <t xml:space="preserve">Jointly controlled partnerships (joint ventures) </t>
  </si>
  <si>
    <t>2.e.2) Allowance for expected credit losses (Filled only by banks that does not apply "TFRS 9 Impairment Model") (Quarterly)</t>
  </si>
  <si>
    <t>Specific provisions</t>
  </si>
  <si>
    <t>General loan loss provisions</t>
  </si>
  <si>
    <t>2.f) Information related to other operational expenses : (Quarterly)</t>
  </si>
  <si>
    <t>Reserve for employee termination benefits</t>
  </si>
  <si>
    <t>Bank social aid fund deficit provision</t>
  </si>
  <si>
    <t>Fixed assets impairment exepense</t>
  </si>
  <si>
    <t xml:space="preserve">Depreciation expenses of fixed assets </t>
  </si>
  <si>
    <t>Intangible assets impairment expense</t>
  </si>
  <si>
    <t>Goodwill impairment expense</t>
  </si>
  <si>
    <t>Amortization expenses of intangible assets</t>
  </si>
  <si>
    <t>Shares (capital method applied) impairment expense</t>
  </si>
  <si>
    <t>Impairment expense for investment securities that will be disposed</t>
  </si>
  <si>
    <t>Amortization expenses of investment securities that will be disposed</t>
  </si>
  <si>
    <t>Impairment expenses for property and equipment held for sale purpose and terminated operations.</t>
  </si>
  <si>
    <t>Other operating expenses</t>
  </si>
  <si>
    <t>Leasing expenses related to TFRS 16 exemptions</t>
  </si>
  <si>
    <t>Maintenance expenses</t>
  </si>
  <si>
    <t>Advertisement expenses</t>
  </si>
  <si>
    <t>Other expenses</t>
  </si>
  <si>
    <t>Loss on sales of assets</t>
  </si>
  <si>
    <t>SEKİZİNCİ BÖLÜM</t>
  </si>
  <si>
    <t>Bankanın Dahil Olduğu Risk Grubuna İlişkin Açıklamalar (Madde 22)</t>
  </si>
  <si>
    <t xml:space="preserve">1. Bankanın dahil olduğu risk grubuna ilişkin işlemlerin hacmi, dönem sonunda sonuçlanmamış kredi ve </t>
  </si>
  <si>
    <t>mevduat işlemleri ile döneme ilişkin gelir ve giderler (3 Aylık)</t>
  </si>
  <si>
    <t xml:space="preserve">1. a) Cari Dönem: </t>
  </si>
  <si>
    <t>Bankanın Dahil Olduğu Risk Grubu</t>
  </si>
  <si>
    <t>Bankanın Doğrudan ve Dolaylı Ortakları</t>
  </si>
  <si>
    <t>Risk Grubuna Dahil Olan Diğer Gerçek ve Tüzel Kişiler</t>
  </si>
  <si>
    <t>Nakdi</t>
  </si>
  <si>
    <t>G.Nakdi</t>
  </si>
  <si>
    <t xml:space="preserve">Dönem Başı Bakiyesi </t>
  </si>
  <si>
    <t>Alınan Faiz ve Komisyon Gelirleri</t>
  </si>
  <si>
    <t>1. b) Önceki Dönem:</t>
  </si>
  <si>
    <t>1. c.1) Bankanın dahil olduğu risk grubuna ait mevduata ilişkin bilgiler: (3 Aylık)</t>
  </si>
  <si>
    <t xml:space="preserve">Mevduat </t>
  </si>
  <si>
    <t>Dönem Başı</t>
  </si>
  <si>
    <t xml:space="preserve">Dönem Sonu </t>
  </si>
  <si>
    <t>Mevduat Faiz Gideri</t>
  </si>
  <si>
    <t xml:space="preserve">1. c.2) Bankanın, dahil olduğu risk grubu ile yaptığı vadeli işlemler ile opsiyon sözleşmeleri ile benzeri </t>
  </si>
  <si>
    <t>diğer sözleşmelere ilişkin bilgiler: (3 Aylık)</t>
  </si>
  <si>
    <t>Gerçeğe Uygun Değer Farkı Kâr veya Zarara Yansıtılan  İşlemler</t>
  </si>
  <si>
    <t>Toplam Kâr / Zarar</t>
  </si>
  <si>
    <t>Riskten Korunma Amaçlı İşlemler</t>
  </si>
  <si>
    <t>Dönem Sonu</t>
  </si>
  <si>
    <t>SECTION 8</t>
  </si>
  <si>
    <t>Information and disclosures related to bank’s risk group (Article 22)</t>
  </si>
  <si>
    <t xml:space="preserve">1. Information on the volume of transaction relating to the bank’s risk group, uncomplete loan and deposit transactions </t>
  </si>
  <si>
    <t>and period’s profit and loss (Quarterly)</t>
  </si>
  <si>
    <t>1. a) Current Period</t>
  </si>
  <si>
    <t xml:space="preserve">Bank’s risk group </t>
  </si>
  <si>
    <t>Investments in associates, subsidiaries and jointly controlled partnerships (Joint ventures)</t>
  </si>
  <si>
    <t>Direct and indirect shareholders of the Bank</t>
  </si>
  <si>
    <t>Real and legal persons that have been included in the risk group</t>
  </si>
  <si>
    <t>Non-cash</t>
  </si>
  <si>
    <t>Interest and commission income received</t>
  </si>
  <si>
    <t>1. b) Prior period:</t>
  </si>
  <si>
    <t>Bank’s risk group</t>
  </si>
  <si>
    <t>1. c.1) Information on deposits held by the Bank’s risk group : (Quarterly)</t>
  </si>
  <si>
    <t>Deposits</t>
  </si>
  <si>
    <t xml:space="preserve">Balance at the end of the period </t>
  </si>
  <si>
    <t>Interest on deposits</t>
  </si>
  <si>
    <t xml:space="preserve">1. c.2) Information on forward and option agreements and other similar agreements </t>
  </si>
  <si>
    <t>made with the Bank’s risk group: (Quarterly)</t>
  </si>
  <si>
    <t>Financial assets where fair value through profit or loss</t>
  </si>
  <si>
    <t>Beginning of the period</t>
  </si>
  <si>
    <t>End of the period</t>
  </si>
  <si>
    <t>Total income/loss</t>
  </si>
  <si>
    <t>Transactions for hedging purposes</t>
  </si>
  <si>
    <t xml:space="preserve">Bankanın Yurt İçi, Yurt Dışı, Kıyı Bankacılığı Bölgelerindeki Şubeleri ile </t>
  </si>
  <si>
    <t>Yurt Dışı Temsilciliklerine İlişkin Bilgiler (Madde 23)</t>
  </si>
  <si>
    <t>Bankanın yurtiçi ve yurtdışı şube ve temsilciliklerine ilişkin bilgiler: (Yıllık)</t>
  </si>
  <si>
    <t>Sayı</t>
  </si>
  <si>
    <t>Çalışan Sayısı</t>
  </si>
  <si>
    <t>Yurtiçi şube</t>
  </si>
  <si>
    <t>Bulunduğu Ülke</t>
  </si>
  <si>
    <t>Yurtdışı temsilcilikler</t>
  </si>
  <si>
    <t>1-</t>
  </si>
  <si>
    <t>2-</t>
  </si>
  <si>
    <t>3-</t>
  </si>
  <si>
    <t>Yasal Sermaye</t>
  </si>
  <si>
    <t>Yurtdışı şube</t>
  </si>
  <si>
    <t>Kıyı Bnk. Blg. Şubeler</t>
  </si>
  <si>
    <t xml:space="preserve">Information relating to the domestic, foreign offshore branches and </t>
  </si>
  <si>
    <t>foreign representations of the Bank (Article 23)</t>
  </si>
  <si>
    <t>Information relating to the domestic, foreign offshore branches and foreign representations of the Bank: (Annual)</t>
  </si>
  <si>
    <t>Number</t>
  </si>
  <si>
    <t>Number of employees</t>
  </si>
  <si>
    <t>Domestic Branch</t>
  </si>
  <si>
    <t>Country of incorporation</t>
  </si>
  <si>
    <t>Foreign representation</t>
  </si>
  <si>
    <t>Statutory share capital</t>
  </si>
  <si>
    <t>Foreign branch</t>
  </si>
  <si>
    <t>Off-share banking region branches</t>
  </si>
  <si>
    <t>TURKISH BANK A.Ş.</t>
  </si>
  <si>
    <t>Vali Konağı Cad. No:1 34371 Nişantaşı / İstanbul</t>
  </si>
  <si>
    <t>(212) 373 63 73</t>
  </si>
  <si>
    <t>(212) 225 03 53/55</t>
  </si>
  <si>
    <t>www.turkishbank.com.tr</t>
  </si>
  <si>
    <t>Yasin Ecevit</t>
  </si>
  <si>
    <t>İ.Hakan Börteçene</t>
  </si>
  <si>
    <t>Mithat Arikan</t>
  </si>
  <si>
    <t>Senem Şentürk</t>
  </si>
  <si>
    <t>Celal Göktaş</t>
  </si>
  <si>
    <t>İhsan Ömür Yarsuvat</t>
  </si>
  <si>
    <t>Mehmet Kazgan</t>
  </si>
  <si>
    <t>Mali İşler Direktörü</t>
  </si>
  <si>
    <t>TURKISH BANK A.Ş. KONSOLİDE OLMAYAN BİLANÇO (Finansal Durum Tablosu)</t>
  </si>
  <si>
    <t>TURKISH BANK A.Ş. CONSOLIDATED BALANCE SHEET (Statement of Financial Position)</t>
  </si>
  <si>
    <t>TURKISH BANK A.Ş. KONSOLİDE OLMAYAN NAZIM HESAPLAR</t>
  </si>
  <si>
    <t xml:space="preserve">TURKISH BANK A.Ş. BANK ONLY OFF BALANCE SHEET COMMITMENTS </t>
  </si>
  <si>
    <t>TURKISH BANK A.Ş. KONSOLİDE OLMAYAN KAR VEYA ZARAR TABLOSU</t>
  </si>
  <si>
    <t>TURKISH BANK A.Ş. BANK ONLY STATEMENT OF PROFIT OR LOSS</t>
  </si>
  <si>
    <t>TURKISH BANK A.Ş. KONSOLİDE OLMAYAN KAR VEYA ZARAR VE DİĞER KAPSAMLI GELİR TABLOSU</t>
  </si>
  <si>
    <t>TURKISH BANK A.Ş. STATEMENT OF PROFIT OR LOSS AND OTHER COMPREHENSIVE INCOME</t>
  </si>
  <si>
    <t>TURKISH BANK A.Ş. KONSOLİDE OLMAYAN ÖZKAYNAK DEĞİŞİM TABLOSU</t>
  </si>
  <si>
    <t>TURKISH BANK A.Ş. STATEMENT OF CHANGES IN SHAREHOLDERS' EQUITY</t>
  </si>
  <si>
    <t>TURKISH BANK A.Ş. KONSOLİDE OLMAYAN NAKİT AKIŞ TABLOSU</t>
  </si>
  <si>
    <t>TURKISH BANK A.Ş. BANK ONLY STATEMENT OF CASH FLOW</t>
  </si>
  <si>
    <t>Turkish Yatırım Menkul Değerler A.Ş.</t>
  </si>
  <si>
    <t>Turkish Dijital Teknolojiler A.Ş.</t>
  </si>
  <si>
    <t>İstanbul / Türkiye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</si>
</sst>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
    <numFmt numFmtId="166" formatCode="dd/mm/yy;@"/>
    <numFmt numFmtId="167" formatCode="#,##0.00000"/>
  </numFmts>
  <fonts count="71">
    <font>
      <sz val="10"/>
      <name val="Arial"/>
    </font>
    <font>
      <sz val="10"/>
      <name val="Arial"/>
      <family val="2"/>
    </font>
    <font>
      <u/>
      <sz val="7.5"/>
      <color indexed="12"/>
      <name val="Arial"/>
      <family val="2"/>
      <charset val="162"/>
    </font>
    <font>
      <sz val="10"/>
      <name val="MS Sans Serif"/>
      <family val="2"/>
      <charset val="162"/>
    </font>
    <font>
      <sz val="10"/>
      <name val="Arial"/>
      <family val="2"/>
      <charset val="162"/>
    </font>
    <font>
      <u/>
      <sz val="12"/>
      <color indexed="12"/>
      <name val="Arial"/>
      <family val="2"/>
      <charset val="162"/>
    </font>
    <font>
      <sz val="12"/>
      <name val="Arial"/>
      <family val="2"/>
      <charset val="162"/>
    </font>
    <font>
      <b/>
      <sz val="10"/>
      <name val="Arial"/>
      <family val="2"/>
      <charset val="162"/>
    </font>
    <font>
      <b/>
      <sz val="8"/>
      <color indexed="81"/>
      <name val="Tahoma"/>
      <family val="2"/>
      <charset val="162"/>
    </font>
    <font>
      <sz val="9"/>
      <name val="Arial"/>
      <family val="2"/>
      <charset val="162"/>
    </font>
    <font>
      <sz val="8"/>
      <color indexed="81"/>
      <name val="Tahoma"/>
      <family val="2"/>
      <charset val="162"/>
    </font>
    <font>
      <b/>
      <sz val="10"/>
      <color indexed="8"/>
      <name val="Arial"/>
      <family val="2"/>
      <charset val="162"/>
    </font>
    <font>
      <b/>
      <sz val="12"/>
      <name val="Arial"/>
      <family val="2"/>
      <charset val="162"/>
    </font>
    <font>
      <b/>
      <sz val="12"/>
      <color indexed="10"/>
      <name val="Arial"/>
      <family val="2"/>
      <charset val="162"/>
    </font>
    <font>
      <sz val="12"/>
      <color indexed="8"/>
      <name val="Arial"/>
      <family val="2"/>
      <charset val="162"/>
    </font>
    <font>
      <sz val="12"/>
      <color indexed="10"/>
      <name val="Arial"/>
      <family val="2"/>
      <charset val="162"/>
    </font>
    <font>
      <sz val="11"/>
      <name val="Arial"/>
      <family val="2"/>
      <charset val="162"/>
    </font>
    <font>
      <b/>
      <sz val="11"/>
      <name val="Arial"/>
      <family val="2"/>
      <charset val="162"/>
    </font>
    <font>
      <sz val="8"/>
      <name val="Arial"/>
      <family val="2"/>
      <charset val="162"/>
    </font>
    <font>
      <u/>
      <sz val="12"/>
      <color indexed="36"/>
      <name val="Arial"/>
      <family val="2"/>
      <charset val="162"/>
    </font>
    <font>
      <b/>
      <sz val="14"/>
      <name val="Arial"/>
      <family val="2"/>
      <charset val="162"/>
    </font>
    <font>
      <sz val="11"/>
      <color indexed="9"/>
      <name val="Arial"/>
      <family val="2"/>
      <charset val="162"/>
    </font>
    <font>
      <b/>
      <u/>
      <sz val="11"/>
      <name val="Arial"/>
      <family val="2"/>
      <charset val="162"/>
    </font>
    <font>
      <sz val="8"/>
      <color indexed="8"/>
      <name val="Arial"/>
      <family val="2"/>
      <charset val="162"/>
    </font>
    <font>
      <b/>
      <sz val="12"/>
      <color indexed="8"/>
      <name val="Arial"/>
      <family val="2"/>
      <charset val="162"/>
    </font>
    <font>
      <b/>
      <sz val="16"/>
      <name val="Arial"/>
      <family val="2"/>
      <charset val="162"/>
    </font>
    <font>
      <sz val="9"/>
      <color indexed="8"/>
      <name val="Arial"/>
      <family val="2"/>
      <charset val="162"/>
    </font>
    <font>
      <i/>
      <sz val="8"/>
      <name val="Arial"/>
      <family val="2"/>
      <charset val="162"/>
    </font>
    <font>
      <b/>
      <sz val="9"/>
      <name val="Arial"/>
      <family val="2"/>
      <charset val="162"/>
    </font>
    <font>
      <sz val="10"/>
      <color indexed="8"/>
      <name val="Arial"/>
      <family val="2"/>
      <charset val="162"/>
    </font>
    <font>
      <i/>
      <sz val="11"/>
      <name val="Arial"/>
      <family val="2"/>
      <charset val="162"/>
    </font>
    <font>
      <b/>
      <sz val="9"/>
      <color indexed="63"/>
      <name val="Arial"/>
      <family val="2"/>
      <charset val="162"/>
    </font>
    <font>
      <sz val="9"/>
      <color indexed="63"/>
      <name val="Arial"/>
      <family val="2"/>
      <charset val="162"/>
    </font>
    <font>
      <i/>
      <sz val="10"/>
      <name val="Arial"/>
      <family val="2"/>
      <charset val="162"/>
    </font>
    <font>
      <sz val="11"/>
      <name val="Times New Roman TUR"/>
      <family val="1"/>
      <charset val="162"/>
    </font>
    <font>
      <b/>
      <sz val="8"/>
      <name val="Arial"/>
      <family val="2"/>
      <charset val="162"/>
    </font>
    <font>
      <b/>
      <sz val="9"/>
      <color indexed="81"/>
      <name val="Tahoma"/>
      <family val="2"/>
      <charset val="162"/>
    </font>
    <font>
      <sz val="10"/>
      <name val="Arial"/>
      <family val="2"/>
    </font>
    <font>
      <i/>
      <sz val="9"/>
      <name val="Arial"/>
      <family val="2"/>
      <charset val="162"/>
    </font>
    <font>
      <b/>
      <i/>
      <sz val="9"/>
      <name val="Arial"/>
      <family val="2"/>
      <charset val="162"/>
    </font>
    <font>
      <b/>
      <u/>
      <sz val="12"/>
      <name val="Arial"/>
      <family val="2"/>
      <charset val="162"/>
    </font>
    <font>
      <b/>
      <vertAlign val="superscript"/>
      <sz val="9"/>
      <name val="Arial"/>
      <family val="2"/>
      <charset val="162"/>
    </font>
    <font>
      <b/>
      <i/>
      <sz val="9"/>
      <color indexed="8"/>
      <name val="Arial"/>
      <family val="2"/>
      <charset val="162"/>
    </font>
    <font>
      <b/>
      <vertAlign val="superscript"/>
      <sz val="10"/>
      <color indexed="8"/>
      <name val="Arial"/>
      <family val="2"/>
      <charset val="162"/>
    </font>
    <font>
      <b/>
      <vertAlign val="superscript"/>
      <sz val="9"/>
      <color indexed="8"/>
      <name val="Arial"/>
      <family val="2"/>
      <charset val="162"/>
    </font>
    <font>
      <sz val="11"/>
      <color theme="1"/>
      <name val="Calibri"/>
      <family val="2"/>
      <charset val="162"/>
      <scheme val="minor"/>
    </font>
    <font>
      <sz val="11"/>
      <color theme="1"/>
      <name val="UniCredit"/>
      <family val="2"/>
      <charset val="162"/>
    </font>
    <font>
      <sz val="10"/>
      <color theme="1"/>
      <name val="Arial"/>
      <family val="2"/>
      <charset val="162"/>
    </font>
    <font>
      <b/>
      <sz val="12"/>
      <color theme="1"/>
      <name val="Arial"/>
      <family val="2"/>
      <charset val="162"/>
    </font>
    <font>
      <b/>
      <sz val="16"/>
      <color theme="1"/>
      <name val="Arial"/>
      <family val="2"/>
      <charset val="162"/>
    </font>
    <font>
      <sz val="9"/>
      <color theme="1"/>
      <name val="Arial"/>
      <family val="2"/>
      <charset val="162"/>
    </font>
    <font>
      <b/>
      <sz val="9"/>
      <color theme="1"/>
      <name val="Arial"/>
      <family val="2"/>
      <charset val="162"/>
    </font>
    <font>
      <b/>
      <sz val="14"/>
      <color rgb="FFFF0000"/>
      <name val="Arial"/>
      <family val="2"/>
      <charset val="162"/>
    </font>
    <font>
      <b/>
      <sz val="10"/>
      <color rgb="FFFF0000"/>
      <name val="Arial"/>
      <family val="2"/>
      <charset val="162"/>
    </font>
    <font>
      <sz val="12"/>
      <color theme="1"/>
      <name val="Arial"/>
      <family val="2"/>
      <charset val="162"/>
    </font>
    <font>
      <b/>
      <sz val="10"/>
      <color theme="1"/>
      <name val="Arial"/>
      <family val="2"/>
      <charset val="162"/>
    </font>
    <font>
      <i/>
      <sz val="8"/>
      <color theme="1"/>
      <name val="Arial"/>
      <family val="2"/>
      <charset val="162"/>
    </font>
    <font>
      <sz val="10"/>
      <color rgb="FFFF0000"/>
      <name val="Arial"/>
      <family val="2"/>
      <charset val="162"/>
    </font>
    <font>
      <sz val="10"/>
      <color theme="1"/>
      <name val="Times New Roman"/>
      <family val="1"/>
      <charset val="162"/>
    </font>
    <font>
      <b/>
      <sz val="14"/>
      <color theme="1"/>
      <name val="Arial"/>
      <family val="2"/>
      <charset val="162"/>
    </font>
    <font>
      <b/>
      <sz val="8"/>
      <color theme="1"/>
      <name val="Arial"/>
      <family val="2"/>
      <charset val="162"/>
    </font>
    <font>
      <sz val="8"/>
      <color theme="1"/>
      <name val="Arial"/>
      <family val="2"/>
      <charset val="162"/>
    </font>
    <font>
      <sz val="9"/>
      <color rgb="FFFF0000"/>
      <name val="Arial"/>
      <family val="2"/>
      <charset val="162"/>
    </font>
    <font>
      <b/>
      <sz val="11"/>
      <color theme="1"/>
      <name val="Arial"/>
      <family val="2"/>
      <charset val="162"/>
    </font>
    <font>
      <sz val="11"/>
      <color theme="1"/>
      <name val="Arial"/>
      <family val="2"/>
      <charset val="162"/>
    </font>
    <font>
      <i/>
      <sz val="11"/>
      <color theme="1"/>
      <name val="Arial"/>
      <family val="2"/>
      <charset val="162"/>
    </font>
    <font>
      <sz val="11"/>
      <color rgb="FFFFFF00"/>
      <name val="Arial"/>
      <family val="2"/>
      <charset val="162"/>
    </font>
    <font>
      <b/>
      <sz val="11"/>
      <color rgb="FFFFFF00"/>
      <name val="Arial"/>
      <family val="2"/>
      <charset val="162"/>
    </font>
    <font>
      <b/>
      <sz val="10"/>
      <color rgb="FFFFFF00"/>
      <name val="Arial"/>
      <family val="2"/>
      <charset val="162"/>
    </font>
    <font>
      <sz val="10"/>
      <color rgb="FFFFFF00"/>
      <name val="Arial"/>
      <family val="2"/>
      <charset val="162"/>
    </font>
    <font>
      <i/>
      <sz val="9"/>
      <color theme="1"/>
      <name val="Arial"/>
      <family val="2"/>
      <charset val="162"/>
    </font>
  </fonts>
  <fills count="11">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darkUp">
        <bgColor indexed="9"/>
      </patternFill>
    </fill>
    <fill>
      <patternFill patternType="solid">
        <fgColor rgb="FFFFFFCC"/>
      </patternFill>
    </fill>
    <fill>
      <patternFill patternType="solid">
        <fgColor theme="0"/>
        <bgColor indexed="64"/>
      </patternFill>
    </fill>
    <fill>
      <patternFill patternType="solid">
        <fgColor rgb="FFFFFFFF"/>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rgb="FFFFFF00"/>
        <bgColor indexed="64"/>
      </patternFill>
    </fill>
  </fills>
  <borders count="80">
    <border>
      <left/>
      <right/>
      <top/>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thin">
        <color indexed="64"/>
      </left>
      <right/>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right style="thin">
        <color indexed="64"/>
      </right>
      <top/>
      <bottom style="thin">
        <color indexed="64"/>
      </bottom>
      <diagonal/>
    </border>
    <border>
      <left style="thin">
        <color indexed="64"/>
      </left>
      <right/>
      <top style="hair">
        <color indexed="64"/>
      </top>
      <bottom/>
      <diagonal/>
    </border>
    <border>
      <left/>
      <right style="thin">
        <color indexed="64"/>
      </right>
      <top style="hair">
        <color indexed="64"/>
      </top>
      <bottom style="hair">
        <color indexed="64"/>
      </bottom>
      <diagonal/>
    </border>
    <border>
      <left style="dotted">
        <color indexed="64"/>
      </left>
      <right/>
      <top style="hair">
        <color indexed="64"/>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thin">
        <color indexed="64"/>
      </left>
      <right/>
      <top style="thin">
        <color indexed="64"/>
      </top>
      <bottom/>
      <diagonal/>
    </border>
    <border>
      <left style="hair">
        <color indexed="64"/>
      </left>
      <right style="thin">
        <color indexed="64"/>
      </right>
      <top/>
      <bottom/>
      <diagonal/>
    </border>
    <border>
      <left style="hair">
        <color indexed="64"/>
      </left>
      <right/>
      <top/>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top style="thin">
        <color indexed="64"/>
      </top>
      <bottom/>
      <diagonal/>
    </border>
    <border>
      <left style="hair">
        <color indexed="64"/>
      </left>
      <right style="thin">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right/>
      <top/>
      <bottom style="thin">
        <color indexed="64"/>
      </bottom>
      <diagonal/>
    </border>
    <border>
      <left/>
      <right/>
      <top style="thin">
        <color indexed="64"/>
      </top>
      <bottom style="hair">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thin">
        <color indexed="64"/>
      </left>
      <right/>
      <top style="hair">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rgb="FF000000"/>
      </left>
      <right style="hair">
        <color rgb="FF000000"/>
      </right>
      <top style="thin">
        <color rgb="FF000000"/>
      </top>
      <bottom style="hair">
        <color rgb="FF000000"/>
      </bottom>
      <diagonal/>
    </border>
    <border>
      <left style="hair">
        <color rgb="FF000000"/>
      </left>
      <right style="hair">
        <color rgb="FF000000"/>
      </right>
      <top style="thin">
        <color rgb="FF000000"/>
      </top>
      <bottom style="hair">
        <color rgb="FF000000"/>
      </bottom>
      <diagonal/>
    </border>
    <border>
      <left style="hair">
        <color rgb="FF000000"/>
      </left>
      <right style="thin">
        <color rgb="FF000000"/>
      </right>
      <top style="thin">
        <color rgb="FF000000"/>
      </top>
      <bottom style="hair">
        <color rgb="FF000000"/>
      </bottom>
      <diagonal/>
    </border>
    <border>
      <left style="thin">
        <color rgb="FF000000"/>
      </left>
      <right style="hair">
        <color rgb="FF000000"/>
      </right>
      <top style="hair">
        <color rgb="FF000000"/>
      </top>
      <bottom style="hair">
        <color rgb="FF000000"/>
      </bottom>
      <diagonal/>
    </border>
    <border>
      <left style="hair">
        <color rgb="FF000000"/>
      </left>
      <right style="hair">
        <color indexed="64"/>
      </right>
      <top style="hair">
        <color rgb="FF000000"/>
      </top>
      <bottom style="hair">
        <color indexed="64"/>
      </bottom>
      <diagonal/>
    </border>
    <border>
      <left style="hair">
        <color indexed="64"/>
      </left>
      <right style="thin">
        <color rgb="FF000000"/>
      </right>
      <top style="hair">
        <color rgb="FF000000"/>
      </top>
      <bottom style="hair">
        <color indexed="64"/>
      </bottom>
      <diagonal/>
    </border>
    <border>
      <left style="thin">
        <color rgb="FF000000"/>
      </left>
      <right style="hair">
        <color rgb="FF000000"/>
      </right>
      <top style="hair">
        <color rgb="FF000000"/>
      </top>
      <bottom style="thin">
        <color rgb="FF000000"/>
      </bottom>
      <diagonal/>
    </border>
    <border>
      <left style="hair">
        <color rgb="FF000000"/>
      </left>
      <right style="hair">
        <color indexed="64"/>
      </right>
      <top style="hair">
        <color indexed="64"/>
      </top>
      <bottom style="thin">
        <color indexed="64"/>
      </bottom>
      <diagonal/>
    </border>
    <border>
      <left style="hair">
        <color indexed="64"/>
      </left>
      <right style="thin">
        <color rgb="FF000000"/>
      </right>
      <top style="hair">
        <color indexed="64"/>
      </top>
      <bottom style="thin">
        <color indexed="64"/>
      </bottom>
      <diagonal/>
    </border>
    <border>
      <left/>
      <right style="hair">
        <color rgb="FF000000"/>
      </right>
      <top style="thin">
        <color rgb="FF000000"/>
      </top>
      <bottom style="hair">
        <color rgb="FF000000"/>
      </bottom>
      <diagonal/>
    </border>
    <border>
      <left/>
      <right style="hair">
        <color indexed="64"/>
      </right>
      <top style="hair">
        <color rgb="FF000000"/>
      </top>
      <bottom style="hair">
        <color indexed="64"/>
      </bottom>
      <diagonal/>
    </border>
    <border>
      <left style="hair">
        <color indexed="64"/>
      </left>
      <right style="thin">
        <color rgb="FF000000"/>
      </right>
      <top style="hair">
        <color indexed="64"/>
      </top>
      <bottom style="hair">
        <color indexed="64"/>
      </bottom>
      <diagonal/>
    </border>
    <border>
      <left style="hair">
        <color rgb="FF000000"/>
      </left>
      <right style="hair">
        <color indexed="64"/>
      </right>
      <top style="hair">
        <color indexed="64"/>
      </top>
      <bottom style="hair">
        <color indexed="64"/>
      </bottom>
      <diagonal/>
    </border>
  </borders>
  <cellStyleXfs count="10">
    <xf numFmtId="0" fontId="0" fillId="0" borderId="0"/>
    <xf numFmtId="164" fontId="46" fillId="0" borderId="0" applyFont="0" applyFill="0" applyBorder="0" applyAlignment="0" applyProtection="0"/>
    <xf numFmtId="0" fontId="2" fillId="0" borderId="0" applyNumberFormat="0" applyFill="0" applyBorder="0" applyAlignment="0" applyProtection="0">
      <alignment vertical="top"/>
      <protection locked="0"/>
    </xf>
    <xf numFmtId="0" fontId="45" fillId="0" borderId="0"/>
    <xf numFmtId="0" fontId="37" fillId="0" borderId="0"/>
    <xf numFmtId="0" fontId="47" fillId="0" borderId="0"/>
    <xf numFmtId="0" fontId="3" fillId="0" borderId="0"/>
    <xf numFmtId="0" fontId="3" fillId="0" borderId="0"/>
    <xf numFmtId="0" fontId="1" fillId="0" borderId="0"/>
    <xf numFmtId="0" fontId="46" fillId="5" borderId="66" applyNumberFormat="0" applyFont="0" applyAlignment="0" applyProtection="0"/>
  </cellStyleXfs>
  <cellXfs count="1463">
    <xf numFmtId="0" fontId="0" fillId="0" borderId="0" xfId="0"/>
    <xf numFmtId="0" fontId="6" fillId="0" borderId="0" xfId="6" applyFont="1"/>
    <xf numFmtId="0" fontId="9" fillId="2" borderId="0" xfId="0" applyFont="1" applyFill="1" applyProtection="1">
      <protection locked="0"/>
    </xf>
    <xf numFmtId="0" fontId="11" fillId="2" borderId="0" xfId="0" applyFont="1" applyFill="1"/>
    <xf numFmtId="0" fontId="9" fillId="2" borderId="0" xfId="0" applyFont="1" applyFill="1"/>
    <xf numFmtId="0" fontId="4" fillId="0" borderId="0" xfId="6" applyFont="1"/>
    <xf numFmtId="0" fontId="6" fillId="0" borderId="0" xfId="6" applyFont="1" applyAlignment="1">
      <alignment horizontal="right"/>
    </xf>
    <xf numFmtId="49" fontId="6" fillId="0" borderId="0" xfId="6" applyNumberFormat="1" applyFont="1" applyAlignment="1" applyProtection="1">
      <alignment horizontal="left"/>
      <protection locked="0"/>
    </xf>
    <xf numFmtId="0" fontId="6" fillId="0" borderId="0" xfId="6" applyFont="1" applyProtection="1">
      <protection locked="0"/>
    </xf>
    <xf numFmtId="0" fontId="4" fillId="3" borderId="0" xfId="6" applyFont="1" applyFill="1"/>
    <xf numFmtId="0" fontId="4" fillId="2" borderId="0" xfId="6" applyFont="1" applyFill="1"/>
    <xf numFmtId="0" fontId="12" fillId="0" borderId="0" xfId="6" applyFont="1" applyAlignment="1">
      <alignment horizontal="center"/>
    </xf>
    <xf numFmtId="0" fontId="12" fillId="0" borderId="0" xfId="6" applyFont="1"/>
    <xf numFmtId="0" fontId="7" fillId="0" borderId="0" xfId="6" applyFont="1"/>
    <xf numFmtId="0" fontId="12" fillId="0" borderId="0" xfId="0" applyFont="1" applyAlignment="1">
      <alignment horizontal="left"/>
    </xf>
    <xf numFmtId="0" fontId="13" fillId="0" borderId="0" xfId="6" applyFont="1" applyAlignment="1">
      <alignment horizontal="center"/>
    </xf>
    <xf numFmtId="0" fontId="13" fillId="0" borderId="0" xfId="6" applyFont="1" applyAlignment="1" applyProtection="1">
      <alignment horizontal="center"/>
      <protection locked="0"/>
    </xf>
    <xf numFmtId="0" fontId="6" fillId="0" borderId="0" xfId="0" applyFont="1" applyAlignment="1">
      <alignment horizontal="justify" vertical="justify"/>
    </xf>
    <xf numFmtId="0" fontId="6" fillId="0" borderId="0" xfId="0" applyFont="1" applyAlignment="1" applyProtection="1">
      <alignment horizontal="center" vertical="justify"/>
      <protection locked="0"/>
    </xf>
    <xf numFmtId="0" fontId="6" fillId="0" borderId="0" xfId="0" applyFont="1" applyAlignment="1">
      <alignment horizontal="center"/>
    </xf>
    <xf numFmtId="0" fontId="6" fillId="0" borderId="0" xfId="0" applyFont="1" applyAlignment="1">
      <alignment horizontal="center" vertical="justify"/>
    </xf>
    <xf numFmtId="0" fontId="6" fillId="0" borderId="0" xfId="6" applyFont="1" applyAlignment="1">
      <alignment horizontal="center"/>
    </xf>
    <xf numFmtId="0" fontId="6" fillId="0" borderId="0" xfId="0" applyFont="1" applyAlignment="1">
      <alignment horizontal="justify" vertical="justify" wrapText="1"/>
    </xf>
    <xf numFmtId="0" fontId="6" fillId="0" borderId="0" xfId="0" applyFont="1" applyAlignment="1" applyProtection="1">
      <alignment horizontal="center" vertical="center"/>
      <protection locked="0"/>
    </xf>
    <xf numFmtId="0" fontId="6" fillId="0" borderId="0" xfId="0" applyFont="1" applyAlignment="1">
      <alignment horizontal="center" vertical="center"/>
    </xf>
    <xf numFmtId="0" fontId="6" fillId="0" borderId="0" xfId="0" applyFont="1"/>
    <xf numFmtId="0" fontId="6" fillId="0" borderId="0" xfId="0" applyFont="1" applyAlignment="1">
      <alignment horizontal="center" vertical="center" wrapText="1"/>
    </xf>
    <xf numFmtId="0" fontId="16" fillId="0" borderId="2" xfId="6" applyFont="1" applyBorder="1"/>
    <xf numFmtId="0" fontId="16" fillId="0" borderId="3" xfId="6" applyFont="1" applyBorder="1"/>
    <xf numFmtId="0" fontId="16" fillId="0" borderId="0" xfId="6" applyFont="1"/>
    <xf numFmtId="0" fontId="18" fillId="0" borderId="4" xfId="6" applyFont="1" applyBorder="1" applyAlignment="1" applyProtection="1">
      <alignment horizontal="left" vertical="center"/>
      <protection locked="0"/>
    </xf>
    <xf numFmtId="0" fontId="16" fillId="0" borderId="0" xfId="6" applyFont="1" applyAlignment="1">
      <alignment horizontal="center" vertical="center"/>
    </xf>
    <xf numFmtId="0" fontId="17" fillId="0" borderId="0" xfId="6" applyFont="1" applyAlignment="1">
      <alignment horizontal="center" vertical="center"/>
    </xf>
    <xf numFmtId="0" fontId="17" fillId="0" borderId="5" xfId="6" applyFont="1" applyBorder="1" applyAlignment="1">
      <alignment horizontal="center" vertical="center"/>
    </xf>
    <xf numFmtId="0" fontId="16" fillId="0" borderId="4" xfId="6" applyFont="1" applyBorder="1"/>
    <xf numFmtId="0" fontId="16" fillId="0" borderId="6" xfId="6" applyFont="1" applyBorder="1"/>
    <xf numFmtId="0" fontId="16" fillId="0" borderId="7" xfId="6" applyFont="1" applyBorder="1"/>
    <xf numFmtId="0" fontId="16" fillId="0" borderId="8" xfId="6" applyFont="1" applyBorder="1"/>
    <xf numFmtId="0" fontId="16" fillId="0" borderId="9" xfId="6" applyFont="1" applyBorder="1"/>
    <xf numFmtId="0" fontId="16" fillId="0" borderId="10" xfId="6" applyFont="1" applyBorder="1"/>
    <xf numFmtId="0" fontId="16" fillId="0" borderId="11" xfId="6" applyFont="1" applyBorder="1" applyAlignment="1">
      <alignment horizontal="center" vertical="center"/>
    </xf>
    <xf numFmtId="0" fontId="16" fillId="0" borderId="12" xfId="6" applyFont="1" applyBorder="1" applyAlignment="1">
      <alignment horizontal="center" vertical="center"/>
    </xf>
    <xf numFmtId="0" fontId="16" fillId="0" borderId="13" xfId="6" applyFont="1" applyBorder="1" applyAlignment="1">
      <alignment horizontal="center" vertical="center"/>
    </xf>
    <xf numFmtId="0" fontId="16" fillId="0" borderId="14" xfId="6" applyFont="1" applyBorder="1" applyAlignment="1">
      <alignment horizontal="center" vertical="center"/>
    </xf>
    <xf numFmtId="0" fontId="17" fillId="0" borderId="4" xfId="6" applyFont="1" applyBorder="1" applyAlignment="1">
      <alignment vertical="center"/>
    </xf>
    <xf numFmtId="0" fontId="16" fillId="0" borderId="10" xfId="6" applyFont="1" applyBorder="1" applyAlignment="1">
      <alignment horizontal="center"/>
    </xf>
    <xf numFmtId="0" fontId="16" fillId="0" borderId="15" xfId="6" applyFont="1" applyBorder="1" applyAlignment="1">
      <alignment horizontal="center" vertical="center"/>
    </xf>
    <xf numFmtId="0" fontId="16" fillId="0" borderId="6" xfId="6" applyFont="1" applyBorder="1" applyAlignment="1" applyProtection="1">
      <alignment horizontal="center" vertical="center"/>
      <protection locked="0"/>
    </xf>
    <xf numFmtId="0" fontId="16" fillId="0" borderId="16" xfId="6" applyFont="1" applyBorder="1" applyAlignment="1">
      <alignment horizontal="center" vertical="center" wrapText="1"/>
    </xf>
    <xf numFmtId="0" fontId="16" fillId="0" borderId="6" xfId="6" applyFont="1" applyBorder="1" applyAlignment="1">
      <alignment horizontal="center" vertical="center"/>
    </xf>
    <xf numFmtId="0" fontId="16" fillId="0" borderId="7" xfId="6" applyFont="1" applyBorder="1" applyAlignment="1">
      <alignment horizontal="center" vertical="center"/>
    </xf>
    <xf numFmtId="0" fontId="17" fillId="0" borderId="17" xfId="6" applyFont="1" applyBorder="1" applyAlignment="1">
      <alignment vertical="center"/>
    </xf>
    <xf numFmtId="0" fontId="16" fillId="0" borderId="18" xfId="6" applyFont="1" applyBorder="1" applyAlignment="1">
      <alignment horizontal="center"/>
    </xf>
    <xf numFmtId="0" fontId="16" fillId="0" borderId="9" xfId="6" applyFont="1" applyBorder="1" applyAlignment="1">
      <alignment horizontal="center" vertical="center"/>
    </xf>
    <xf numFmtId="0" fontId="16" fillId="0" borderId="5" xfId="6" applyFont="1" applyBorder="1" applyAlignment="1">
      <alignment horizontal="center" vertical="center"/>
    </xf>
    <xf numFmtId="3" fontId="17" fillId="0" borderId="14" xfId="6" applyNumberFormat="1" applyFont="1" applyBorder="1" applyAlignment="1">
      <alignment horizontal="right"/>
    </xf>
    <xf numFmtId="0" fontId="17" fillId="0" borderId="0" xfId="6" applyFont="1"/>
    <xf numFmtId="0" fontId="17" fillId="0" borderId="4" xfId="6" applyFont="1" applyBorder="1" applyAlignment="1">
      <alignment horizontal="left" wrapText="1"/>
    </xf>
    <xf numFmtId="3" fontId="17" fillId="0" borderId="19" xfId="6" applyNumberFormat="1" applyFont="1" applyBorder="1" applyAlignment="1">
      <alignment horizontal="right"/>
    </xf>
    <xf numFmtId="3" fontId="17" fillId="0" borderId="5" xfId="6" applyNumberFormat="1" applyFont="1" applyBorder="1" applyAlignment="1">
      <alignment horizontal="right"/>
    </xf>
    <xf numFmtId="3" fontId="16" fillId="0" borderId="10" xfId="6" applyNumberFormat="1" applyFont="1" applyBorder="1" applyAlignment="1">
      <alignment horizontal="right"/>
    </xf>
    <xf numFmtId="3" fontId="16" fillId="0" borderId="19" xfId="6" applyNumberFormat="1" applyFont="1" applyBorder="1" applyAlignment="1">
      <alignment horizontal="right"/>
    </xf>
    <xf numFmtId="3" fontId="16" fillId="0" borderId="5" xfId="6" applyNumberFormat="1" applyFont="1" applyBorder="1" applyAlignment="1">
      <alignment horizontal="right"/>
    </xf>
    <xf numFmtId="3" fontId="16" fillId="3" borderId="10" xfId="6" applyNumberFormat="1" applyFont="1" applyFill="1" applyBorder="1" applyAlignment="1" applyProtection="1">
      <alignment horizontal="right"/>
      <protection locked="0"/>
    </xf>
    <xf numFmtId="3" fontId="16" fillId="3" borderId="19" xfId="6" applyNumberFormat="1" applyFont="1" applyFill="1" applyBorder="1" applyAlignment="1" applyProtection="1">
      <alignment horizontal="right"/>
      <protection locked="0"/>
    </xf>
    <xf numFmtId="0" fontId="17" fillId="0" borderId="4" xfId="6" applyFont="1" applyBorder="1" applyAlignment="1">
      <alignment horizontal="left"/>
    </xf>
    <xf numFmtId="3" fontId="17" fillId="3" borderId="10" xfId="6" applyNumberFormat="1" applyFont="1" applyFill="1" applyBorder="1" applyAlignment="1" applyProtection="1">
      <alignment horizontal="right"/>
      <protection locked="0"/>
    </xf>
    <xf numFmtId="0" fontId="16" fillId="0" borderId="4" xfId="6" applyFont="1" applyBorder="1" applyAlignment="1">
      <alignment horizontal="left"/>
    </xf>
    <xf numFmtId="0" fontId="17" fillId="0" borderId="4" xfId="6" applyFont="1" applyBorder="1"/>
    <xf numFmtId="3" fontId="17" fillId="0" borderId="10" xfId="6" applyNumberFormat="1" applyFont="1" applyBorder="1" applyAlignment="1">
      <alignment horizontal="right"/>
    </xf>
    <xf numFmtId="3" fontId="17" fillId="2" borderId="10" xfId="6" applyNumberFormat="1" applyFont="1" applyFill="1" applyBorder="1" applyAlignment="1">
      <alignment horizontal="right"/>
    </xf>
    <xf numFmtId="0" fontId="16" fillId="0" borderId="19" xfId="6" applyFont="1" applyBorder="1"/>
    <xf numFmtId="0" fontId="17" fillId="0" borderId="20" xfId="6" applyFont="1" applyBorder="1" applyAlignment="1">
      <alignment horizontal="left"/>
    </xf>
    <xf numFmtId="3" fontId="17" fillId="0" borderId="21" xfId="6" applyNumberFormat="1" applyFont="1" applyBorder="1" applyAlignment="1">
      <alignment horizontal="right"/>
    </xf>
    <xf numFmtId="3" fontId="17" fillId="0" borderId="22" xfId="6" applyNumberFormat="1" applyFont="1" applyBorder="1" applyAlignment="1">
      <alignment horizontal="right"/>
    </xf>
    <xf numFmtId="3" fontId="17" fillId="0" borderId="23" xfId="6" applyNumberFormat="1" applyFont="1" applyBorder="1" applyAlignment="1">
      <alignment horizontal="right"/>
    </xf>
    <xf numFmtId="0" fontId="16" fillId="0" borderId="0" xfId="6" applyFont="1" applyAlignment="1" applyProtection="1">
      <alignment horizontal="left"/>
      <protection locked="0"/>
    </xf>
    <xf numFmtId="0" fontId="16" fillId="0" borderId="0" xfId="6" applyFont="1" applyAlignment="1">
      <alignment horizontal="left"/>
    </xf>
    <xf numFmtId="0" fontId="18" fillId="0" borderId="4" xfId="6" applyFont="1" applyBorder="1" applyAlignment="1">
      <alignment horizontal="left" vertical="center"/>
    </xf>
    <xf numFmtId="0" fontId="17" fillId="0" borderId="4" xfId="6" applyFont="1" applyBorder="1" applyAlignment="1">
      <alignment wrapText="1"/>
    </xf>
    <xf numFmtId="0" fontId="17" fillId="0" borderId="0" xfId="6" applyFont="1" applyAlignment="1">
      <alignment wrapText="1"/>
    </xf>
    <xf numFmtId="3" fontId="16" fillId="3" borderId="10" xfId="6" applyNumberFormat="1" applyFont="1" applyFill="1" applyBorder="1" applyAlignment="1">
      <alignment horizontal="right"/>
    </xf>
    <xf numFmtId="3" fontId="17" fillId="3" borderId="10" xfId="6" applyNumberFormat="1" applyFont="1" applyFill="1" applyBorder="1" applyAlignment="1">
      <alignment horizontal="right"/>
    </xf>
    <xf numFmtId="0" fontId="16" fillId="0" borderId="2" xfId="6" applyFont="1" applyBorder="1" applyAlignment="1">
      <alignment horizontal="center" vertical="justify"/>
    </xf>
    <xf numFmtId="0" fontId="17" fillId="0" borderId="5" xfId="6" applyFont="1" applyBorder="1"/>
    <xf numFmtId="0" fontId="16" fillId="0" borderId="0" xfId="6" applyFont="1" applyAlignment="1">
      <alignment horizontal="center" vertical="justify"/>
    </xf>
    <xf numFmtId="0" fontId="16" fillId="0" borderId="24" xfId="6" applyFont="1" applyBorder="1"/>
    <xf numFmtId="0" fontId="16" fillId="0" borderId="9" xfId="6" applyFont="1" applyBorder="1" applyAlignment="1">
      <alignment horizontal="center" vertical="justify"/>
    </xf>
    <xf numFmtId="0" fontId="16" fillId="0" borderId="10" xfId="6" applyFont="1" applyBorder="1" applyAlignment="1">
      <alignment horizontal="center" vertical="justify"/>
    </xf>
    <xf numFmtId="0" fontId="17" fillId="0" borderId="24" xfId="6" applyFont="1" applyBorder="1"/>
    <xf numFmtId="0" fontId="16" fillId="0" borderId="10" xfId="6" quotePrefix="1" applyFont="1" applyBorder="1" applyAlignment="1">
      <alignment horizontal="center" vertical="justify"/>
    </xf>
    <xf numFmtId="0" fontId="16" fillId="0" borderId="0" xfId="6" quotePrefix="1" applyFont="1" applyAlignment="1">
      <alignment horizontal="center" vertical="justify"/>
    </xf>
    <xf numFmtId="0" fontId="19" fillId="0" borderId="0" xfId="2" applyFont="1" applyFill="1" applyBorder="1" applyAlignment="1" applyProtection="1">
      <alignment horizontal="left"/>
    </xf>
    <xf numFmtId="0" fontId="17" fillId="0" borderId="0" xfId="6" applyFont="1" applyAlignment="1">
      <alignment horizontal="left"/>
    </xf>
    <xf numFmtId="0" fontId="16" fillId="0" borderId="0" xfId="6" quotePrefix="1" applyFont="1" applyAlignment="1">
      <alignment horizontal="left"/>
    </xf>
    <xf numFmtId="0" fontId="18" fillId="0" borderId="0" xfId="6" applyFont="1" applyAlignment="1">
      <alignment horizontal="left" vertical="center"/>
    </xf>
    <xf numFmtId="0" fontId="6" fillId="0" borderId="25" xfId="7" applyFont="1" applyBorder="1" applyAlignment="1">
      <alignment horizontal="center"/>
    </xf>
    <xf numFmtId="0" fontId="16" fillId="0" borderId="26" xfId="6" applyFont="1" applyBorder="1" applyAlignment="1">
      <alignment horizontal="center" vertical="center"/>
    </xf>
    <xf numFmtId="0" fontId="4" fillId="0" borderId="18" xfId="0" applyFont="1" applyBorder="1" applyAlignment="1">
      <alignment horizontal="center"/>
    </xf>
    <xf numFmtId="0" fontId="6" fillId="0" borderId="27" xfId="7" quotePrefix="1" applyFont="1" applyBorder="1" applyAlignment="1">
      <alignment horizontal="center"/>
    </xf>
    <xf numFmtId="0" fontId="16" fillId="0" borderId="27" xfId="6" applyFont="1" applyBorder="1" applyAlignment="1">
      <alignment horizontal="center" vertical="center" wrapText="1"/>
    </xf>
    <xf numFmtId="0" fontId="16" fillId="0" borderId="2" xfId="6" applyFont="1" applyBorder="1" applyAlignment="1">
      <alignment horizontal="left"/>
    </xf>
    <xf numFmtId="0" fontId="21" fillId="0" borderId="0" xfId="6" applyFont="1" applyAlignment="1">
      <alignment horizontal="left"/>
    </xf>
    <xf numFmtId="0" fontId="4" fillId="0" borderId="0" xfId="0" applyFont="1"/>
    <xf numFmtId="0" fontId="4" fillId="0" borderId="0" xfId="0" applyFont="1" applyAlignment="1">
      <alignment horizontal="center"/>
    </xf>
    <xf numFmtId="3" fontId="4" fillId="0" borderId="0" xfId="0" applyNumberFormat="1" applyFont="1" applyAlignment="1">
      <alignment horizontal="center" vertical="center" wrapText="1"/>
    </xf>
    <xf numFmtId="0" fontId="12" fillId="0" borderId="28" xfId="6" applyFont="1" applyBorder="1" applyProtection="1">
      <protection locked="0"/>
    </xf>
    <xf numFmtId="0" fontId="16" fillId="0" borderId="29" xfId="6" applyFont="1" applyBorder="1"/>
    <xf numFmtId="0" fontId="17" fillId="0" borderId="3" xfId="6" applyFont="1" applyBorder="1"/>
    <xf numFmtId="0" fontId="17" fillId="0" borderId="9" xfId="6" applyFont="1" applyBorder="1" applyAlignment="1">
      <alignment vertical="center" wrapText="1"/>
    </xf>
    <xf numFmtId="0" fontId="16" fillId="0" borderId="19" xfId="6" applyFont="1" applyBorder="1" applyAlignment="1">
      <alignment horizontal="center" vertical="center"/>
    </xf>
    <xf numFmtId="0" fontId="22" fillId="0" borderId="30" xfId="6" applyFont="1" applyBorder="1"/>
    <xf numFmtId="0" fontId="16" fillId="0" borderId="19" xfId="6" applyFont="1" applyBorder="1" applyAlignment="1">
      <alignment horizontal="center"/>
    </xf>
    <xf numFmtId="0" fontId="22" fillId="0" borderId="31" xfId="6" applyFont="1" applyBorder="1"/>
    <xf numFmtId="0" fontId="16" fillId="0" borderId="16" xfId="6" applyFont="1" applyBorder="1" applyAlignment="1">
      <alignment horizontal="center"/>
    </xf>
    <xf numFmtId="0" fontId="16" fillId="0" borderId="27" xfId="6" applyFont="1" applyBorder="1" applyAlignment="1">
      <alignment horizontal="center"/>
    </xf>
    <xf numFmtId="0" fontId="16" fillId="0" borderId="7" xfId="6" applyFont="1" applyBorder="1" applyAlignment="1">
      <alignment horizontal="center"/>
    </xf>
    <xf numFmtId="0" fontId="17" fillId="0" borderId="10" xfId="6" quotePrefix="1" applyFont="1" applyBorder="1" applyAlignment="1">
      <alignment horizontal="center" vertical="justify"/>
    </xf>
    <xf numFmtId="3" fontId="17" fillId="0" borderId="9" xfId="6" applyNumberFormat="1" applyFont="1" applyBorder="1" applyAlignment="1">
      <alignment horizontal="right"/>
    </xf>
    <xf numFmtId="0" fontId="16" fillId="0" borderId="10" xfId="6" applyFont="1" applyBorder="1" applyAlignment="1">
      <alignment horizontal="center" vertical="center"/>
    </xf>
    <xf numFmtId="3" fontId="17" fillId="0" borderId="10" xfId="6" quotePrefix="1" applyNumberFormat="1" applyFont="1" applyBorder="1" applyAlignment="1">
      <alignment horizontal="right"/>
    </xf>
    <xf numFmtId="3" fontId="17" fillId="0" borderId="5" xfId="6" quotePrefix="1" applyNumberFormat="1" applyFont="1" applyBorder="1" applyAlignment="1">
      <alignment horizontal="right"/>
    </xf>
    <xf numFmtId="0" fontId="16" fillId="0" borderId="10" xfId="6" quotePrefix="1" applyFont="1" applyBorder="1" applyAlignment="1">
      <alignment horizontal="center"/>
    </xf>
    <xf numFmtId="3" fontId="16" fillId="0" borderId="10" xfId="6" quotePrefix="1" applyNumberFormat="1" applyFont="1" applyBorder="1" applyAlignment="1">
      <alignment horizontal="right"/>
    </xf>
    <xf numFmtId="3" fontId="16" fillId="0" borderId="5" xfId="6" quotePrefix="1" applyNumberFormat="1" applyFont="1" applyBorder="1" applyAlignment="1">
      <alignment horizontal="right"/>
    </xf>
    <xf numFmtId="0" fontId="17" fillId="0" borderId="10" xfId="6" applyFont="1" applyBorder="1"/>
    <xf numFmtId="0" fontId="17" fillId="0" borderId="20" xfId="6" applyFont="1" applyBorder="1"/>
    <xf numFmtId="0" fontId="17" fillId="0" borderId="21" xfId="6" applyFont="1" applyBorder="1"/>
    <xf numFmtId="3" fontId="16" fillId="3" borderId="10" xfId="6" quotePrefix="1" applyNumberFormat="1" applyFont="1" applyFill="1" applyBorder="1" applyAlignment="1">
      <alignment horizontal="right"/>
    </xf>
    <xf numFmtId="0" fontId="12" fillId="0" borderId="32" xfId="6" applyFont="1" applyBorder="1" applyAlignment="1" applyProtection="1">
      <alignment horizontal="left"/>
      <protection locked="0"/>
    </xf>
    <xf numFmtId="0" fontId="16" fillId="0" borderId="5" xfId="6" applyFont="1" applyBorder="1"/>
    <xf numFmtId="0" fontId="16" fillId="0" borderId="9" xfId="6" applyFont="1" applyBorder="1" applyAlignment="1">
      <alignment horizontal="center"/>
    </xf>
    <xf numFmtId="0" fontId="16" fillId="0" borderId="14" xfId="6" applyFont="1" applyBorder="1" applyAlignment="1">
      <alignment horizontal="center"/>
    </xf>
    <xf numFmtId="0" fontId="16" fillId="0" borderId="17" xfId="6" applyFont="1" applyBorder="1"/>
    <xf numFmtId="0" fontId="16" fillId="0" borderId="18" xfId="6" applyFont="1" applyBorder="1"/>
    <xf numFmtId="0" fontId="16" fillId="0" borderId="18" xfId="6" applyFont="1" applyBorder="1" applyAlignment="1" applyProtection="1">
      <alignment horizontal="center"/>
      <protection locked="0"/>
    </xf>
    <xf numFmtId="0" fontId="16" fillId="0" borderId="7" xfId="6" applyFont="1" applyBorder="1" applyAlignment="1" applyProtection="1">
      <alignment horizontal="center"/>
      <protection locked="0"/>
    </xf>
    <xf numFmtId="0" fontId="17" fillId="0" borderId="30" xfId="6" applyFont="1" applyBorder="1" applyAlignment="1">
      <alignment horizontal="left"/>
    </xf>
    <xf numFmtId="0" fontId="16" fillId="0" borderId="0" xfId="6" quotePrefix="1" applyFont="1" applyAlignment="1">
      <alignment horizontal="center"/>
    </xf>
    <xf numFmtId="0" fontId="16" fillId="0" borderId="30" xfId="6" applyFont="1" applyBorder="1"/>
    <xf numFmtId="0" fontId="16" fillId="0" borderId="0" xfId="6" applyFont="1" applyAlignment="1">
      <alignment horizontal="center"/>
    </xf>
    <xf numFmtId="3" fontId="16" fillId="3" borderId="5" xfId="6" applyNumberFormat="1" applyFont="1" applyFill="1" applyBorder="1" applyAlignment="1" applyProtection="1">
      <alignment horizontal="right"/>
      <protection locked="0"/>
    </xf>
    <xf numFmtId="0" fontId="16" fillId="0" borderId="30" xfId="6" applyFont="1" applyBorder="1" applyAlignment="1">
      <alignment horizontal="left"/>
    </xf>
    <xf numFmtId="3" fontId="16" fillId="3" borderId="5" xfId="6" quotePrefix="1" applyNumberFormat="1" applyFont="1" applyFill="1" applyBorder="1" applyAlignment="1" applyProtection="1">
      <alignment horizontal="right"/>
      <protection locked="0"/>
    </xf>
    <xf numFmtId="3" fontId="17" fillId="3" borderId="5" xfId="6" applyNumberFormat="1" applyFont="1" applyFill="1" applyBorder="1" applyAlignment="1" applyProtection="1">
      <alignment horizontal="right"/>
      <protection locked="0"/>
    </xf>
    <xf numFmtId="3" fontId="17" fillId="0" borderId="33" xfId="6" applyNumberFormat="1" applyFont="1" applyBorder="1" applyAlignment="1">
      <alignment horizontal="right"/>
    </xf>
    <xf numFmtId="3" fontId="16" fillId="3" borderId="33" xfId="6" applyNumberFormat="1" applyFont="1" applyFill="1" applyBorder="1" applyAlignment="1" applyProtection="1">
      <alignment horizontal="right"/>
      <protection locked="0"/>
    </xf>
    <xf numFmtId="3" fontId="17" fillId="2" borderId="5" xfId="6" applyNumberFormat="1" applyFont="1" applyFill="1" applyBorder="1" applyAlignment="1">
      <alignment horizontal="right"/>
    </xf>
    <xf numFmtId="0" fontId="17" fillId="0" borderId="30" xfId="6" applyFont="1" applyBorder="1" applyAlignment="1">
      <alignment horizontal="left" wrapText="1"/>
    </xf>
    <xf numFmtId="3" fontId="17" fillId="3" borderId="33" xfId="6" applyNumberFormat="1" applyFont="1" applyFill="1" applyBorder="1" applyAlignment="1" applyProtection="1">
      <alignment horizontal="right"/>
      <protection locked="0"/>
    </xf>
    <xf numFmtId="0" fontId="16" fillId="0" borderId="30" xfId="6" applyFont="1" applyBorder="1" applyAlignment="1">
      <alignment horizontal="left" wrapText="1"/>
    </xf>
    <xf numFmtId="0" fontId="16" fillId="0" borderId="2" xfId="6" applyFont="1" applyBorder="1" applyAlignment="1" applyProtection="1">
      <alignment horizontal="left"/>
      <protection locked="0"/>
    </xf>
    <xf numFmtId="0" fontId="16" fillId="0" borderId="0" xfId="6" applyFont="1" applyProtection="1">
      <protection locked="0"/>
    </xf>
    <xf numFmtId="0" fontId="17" fillId="0" borderId="3" xfId="6" applyFont="1" applyBorder="1" applyAlignment="1">
      <alignment horizontal="right"/>
    </xf>
    <xf numFmtId="3" fontId="16" fillId="3" borderId="5" xfId="6" applyNumberFormat="1" applyFont="1" applyFill="1" applyBorder="1" applyAlignment="1">
      <alignment horizontal="right"/>
    </xf>
    <xf numFmtId="3" fontId="17" fillId="3" borderId="5" xfId="6" applyNumberFormat="1" applyFont="1" applyFill="1" applyBorder="1" applyAlignment="1">
      <alignment horizontal="right"/>
    </xf>
    <xf numFmtId="3" fontId="17" fillId="0" borderId="35" xfId="6" applyNumberFormat="1" applyFont="1" applyBorder="1" applyAlignment="1">
      <alignment horizontal="right"/>
    </xf>
    <xf numFmtId="0" fontId="17" fillId="0" borderId="17" xfId="6" applyFont="1" applyBorder="1"/>
    <xf numFmtId="0" fontId="12" fillId="0" borderId="4" xfId="6" applyFont="1" applyBorder="1" applyProtection="1">
      <protection locked="0"/>
    </xf>
    <xf numFmtId="0" fontId="6" fillId="0" borderId="17" xfId="6" applyFont="1" applyBorder="1"/>
    <xf numFmtId="0" fontId="12" fillId="0" borderId="30" xfId="6" applyFont="1" applyBorder="1" applyAlignment="1">
      <alignment horizontal="justify" vertical="justify"/>
    </xf>
    <xf numFmtId="0" fontId="6" fillId="0" borderId="30" xfId="6" applyFont="1" applyBorder="1" applyAlignment="1">
      <alignment horizontal="justify" vertical="justify"/>
    </xf>
    <xf numFmtId="3" fontId="12" fillId="0" borderId="21" xfId="6" applyNumberFormat="1" applyFont="1" applyBorder="1" applyAlignment="1">
      <alignment horizontal="right" vertical="center"/>
    </xf>
    <xf numFmtId="3" fontId="12" fillId="0" borderId="10" xfId="6" applyNumberFormat="1" applyFont="1" applyBorder="1" applyAlignment="1">
      <alignment horizontal="right" vertical="center"/>
    </xf>
    <xf numFmtId="0" fontId="6" fillId="0" borderId="10" xfId="6" applyFont="1" applyBorder="1"/>
    <xf numFmtId="3" fontId="12" fillId="0" borderId="33" xfId="6" applyNumberFormat="1" applyFont="1" applyBorder="1" applyAlignment="1">
      <alignment horizontal="right" vertical="center"/>
    </xf>
    <xf numFmtId="3" fontId="6" fillId="0" borderId="33" xfId="6" applyNumberFormat="1" applyFont="1" applyBorder="1" applyAlignment="1">
      <alignment horizontal="right" vertical="center"/>
    </xf>
    <xf numFmtId="3" fontId="6" fillId="0" borderId="10" xfId="6" applyNumberFormat="1" applyFont="1" applyBorder="1" applyAlignment="1">
      <alignment horizontal="right" vertical="center"/>
    </xf>
    <xf numFmtId="0" fontId="12" fillId="0" borderId="28" xfId="6" applyFont="1" applyBorder="1" applyAlignment="1" applyProtection="1">
      <alignment horizontal="left" vertical="center"/>
      <protection locked="0"/>
    </xf>
    <xf numFmtId="0" fontId="6" fillId="0" borderId="36" xfId="6" applyFont="1" applyBorder="1" applyAlignment="1">
      <alignment horizontal="center" vertical="center"/>
    </xf>
    <xf numFmtId="0" fontId="12" fillId="0" borderId="30" xfId="6" applyFont="1" applyBorder="1" applyAlignment="1" applyProtection="1">
      <alignment horizontal="left" vertical="center"/>
      <protection locked="0"/>
    </xf>
    <xf numFmtId="0" fontId="6" fillId="0" borderId="10" xfId="6" applyFont="1" applyBorder="1" applyAlignment="1">
      <alignment horizontal="center" vertical="center"/>
    </xf>
    <xf numFmtId="0" fontId="12" fillId="0" borderId="30" xfId="6" applyFont="1" applyBorder="1"/>
    <xf numFmtId="0" fontId="6" fillId="0" borderId="10" xfId="6" applyFont="1" applyBorder="1" applyAlignment="1">
      <alignment horizontal="center"/>
    </xf>
    <xf numFmtId="0" fontId="6" fillId="0" borderId="13" xfId="6" applyFont="1" applyBorder="1" applyAlignment="1">
      <alignment horizontal="center"/>
    </xf>
    <xf numFmtId="0" fontId="6" fillId="0" borderId="5" xfId="6" applyFont="1" applyBorder="1" applyAlignment="1">
      <alignment horizontal="center"/>
    </xf>
    <xf numFmtId="0" fontId="18" fillId="0" borderId="31" xfId="6" applyFont="1" applyBorder="1" applyAlignment="1">
      <alignment horizontal="left" vertical="top" wrapText="1"/>
    </xf>
    <xf numFmtId="0" fontId="6" fillId="0" borderId="18" xfId="6" applyFont="1" applyBorder="1" applyAlignment="1">
      <alignment horizontal="center" vertical="center"/>
    </xf>
    <xf numFmtId="0" fontId="16" fillId="0" borderId="16" xfId="6" applyFont="1" applyBorder="1" applyAlignment="1" applyProtection="1">
      <alignment horizontal="center"/>
      <protection locked="0"/>
    </xf>
    <xf numFmtId="0" fontId="4" fillId="0" borderId="30" xfId="0" applyFont="1" applyBorder="1" applyAlignment="1">
      <alignment vertical="top" wrapText="1"/>
    </xf>
    <xf numFmtId="0" fontId="6" fillId="0" borderId="9" xfId="6" applyFont="1" applyBorder="1"/>
    <xf numFmtId="0" fontId="6" fillId="0" borderId="5" xfId="6" applyFont="1" applyBorder="1"/>
    <xf numFmtId="0" fontId="12" fillId="0" borderId="10" xfId="6" applyFont="1" applyBorder="1" applyAlignment="1">
      <alignment horizontal="center"/>
    </xf>
    <xf numFmtId="0" fontId="12" fillId="0" borderId="5" xfId="6" applyFont="1" applyBorder="1"/>
    <xf numFmtId="3" fontId="12" fillId="0" borderId="5" xfId="6" applyNumberFormat="1" applyFont="1" applyBorder="1" applyAlignment="1">
      <alignment horizontal="right" vertical="center"/>
    </xf>
    <xf numFmtId="0" fontId="6" fillId="0" borderId="30" xfId="6" applyFont="1" applyBorder="1"/>
    <xf numFmtId="3" fontId="6" fillId="0" borderId="5" xfId="6" applyNumberFormat="1" applyFont="1" applyBorder="1" applyAlignment="1">
      <alignment horizontal="right" vertical="center"/>
    </xf>
    <xf numFmtId="0" fontId="12" fillId="0" borderId="10" xfId="6" applyFont="1" applyBorder="1"/>
    <xf numFmtId="0" fontId="12" fillId="0" borderId="37" xfId="6" applyFont="1" applyBorder="1"/>
    <xf numFmtId="0" fontId="12" fillId="0" borderId="21" xfId="6" applyFont="1" applyBorder="1" applyAlignment="1">
      <alignment horizontal="center"/>
    </xf>
    <xf numFmtId="3" fontId="12" fillId="0" borderId="35" xfId="6" applyNumberFormat="1" applyFont="1" applyBorder="1" applyAlignment="1">
      <alignment horizontal="right" vertical="center"/>
    </xf>
    <xf numFmtId="0" fontId="9" fillId="0" borderId="0" xfId="6" applyFont="1" applyAlignment="1" applyProtection="1">
      <alignment horizontal="left"/>
      <protection locked="0"/>
    </xf>
    <xf numFmtId="0" fontId="6" fillId="0" borderId="38" xfId="6" applyFont="1" applyBorder="1"/>
    <xf numFmtId="0" fontId="6" fillId="0" borderId="3" xfId="6" applyFont="1" applyBorder="1"/>
    <xf numFmtId="0" fontId="12" fillId="0" borderId="30" xfId="6" applyFont="1" applyBorder="1" applyAlignment="1">
      <alignment horizontal="left" vertical="center"/>
    </xf>
    <xf numFmtId="0" fontId="23" fillId="0" borderId="30" xfId="6" applyFont="1" applyBorder="1" applyAlignment="1" applyProtection="1">
      <alignment horizontal="left" vertical="justify" wrapText="1"/>
      <protection locked="0"/>
    </xf>
    <xf numFmtId="0" fontId="6" fillId="0" borderId="9" xfId="6" applyFont="1" applyBorder="1" applyAlignment="1">
      <alignment horizontal="center" vertical="center"/>
    </xf>
    <xf numFmtId="0" fontId="6" fillId="0" borderId="39" xfId="6" applyFont="1" applyBorder="1" applyAlignment="1">
      <alignment horizontal="center" vertical="center"/>
    </xf>
    <xf numFmtId="0" fontId="6" fillId="0" borderId="30" xfId="6" applyFont="1" applyBorder="1" applyAlignment="1">
      <alignment horizontal="justify" vertical="justify" wrapText="1"/>
    </xf>
    <xf numFmtId="0" fontId="6" fillId="0" borderId="33" xfId="6" applyFont="1" applyBorder="1" applyAlignment="1">
      <alignment horizontal="center"/>
    </xf>
    <xf numFmtId="0" fontId="24" fillId="0" borderId="30" xfId="6" applyFont="1" applyBorder="1" applyAlignment="1">
      <alignment horizontal="justify" vertical="justify" wrapText="1"/>
    </xf>
    <xf numFmtId="0" fontId="14" fillId="0" borderId="30" xfId="6" applyFont="1" applyBorder="1" applyAlignment="1">
      <alignment horizontal="justify" vertical="justify" wrapText="1"/>
    </xf>
    <xf numFmtId="3" fontId="14" fillId="3" borderId="10" xfId="6" applyNumberFormat="1" applyFont="1" applyFill="1" applyBorder="1" applyAlignment="1" applyProtection="1">
      <alignment horizontal="right" vertical="center" wrapText="1"/>
      <protection locked="0"/>
    </xf>
    <xf numFmtId="3" fontId="14" fillId="3" borderId="33" xfId="6" applyNumberFormat="1" applyFont="1" applyFill="1" applyBorder="1" applyAlignment="1" applyProtection="1">
      <alignment horizontal="right" vertical="center" wrapText="1"/>
      <protection locked="0"/>
    </xf>
    <xf numFmtId="3" fontId="14" fillId="0" borderId="10" xfId="6" applyNumberFormat="1" applyFont="1" applyBorder="1" applyAlignment="1">
      <alignment horizontal="right" vertical="center" wrapText="1"/>
    </xf>
    <xf numFmtId="3" fontId="14" fillId="0" borderId="33" xfId="6" applyNumberFormat="1" applyFont="1" applyBorder="1" applyAlignment="1">
      <alignment horizontal="right" vertical="center" wrapText="1"/>
    </xf>
    <xf numFmtId="0" fontId="24" fillId="0" borderId="30" xfId="6" applyFont="1" applyBorder="1" applyAlignment="1">
      <alignment horizontal="justify" vertical="justify"/>
    </xf>
    <xf numFmtId="3" fontId="24" fillId="0" borderId="10" xfId="6" applyNumberFormat="1" applyFont="1" applyBorder="1" applyAlignment="1">
      <alignment horizontal="right" vertical="center" wrapText="1"/>
    </xf>
    <xf numFmtId="3" fontId="24" fillId="0" borderId="33" xfId="6" applyNumberFormat="1" applyFont="1" applyBorder="1" applyAlignment="1">
      <alignment horizontal="right" vertical="center" wrapText="1"/>
    </xf>
    <xf numFmtId="3" fontId="12" fillId="0" borderId="10" xfId="6" applyNumberFormat="1" applyFont="1" applyBorder="1" applyAlignment="1">
      <alignment horizontal="right" vertical="center" wrapText="1"/>
    </xf>
    <xf numFmtId="3" fontId="12" fillId="0" borderId="33" xfId="6" applyNumberFormat="1" applyFont="1" applyBorder="1" applyAlignment="1">
      <alignment horizontal="right" vertical="center" wrapText="1"/>
    </xf>
    <xf numFmtId="3" fontId="6" fillId="0" borderId="10" xfId="6" applyNumberFormat="1" applyFont="1" applyBorder="1" applyAlignment="1">
      <alignment horizontal="right" vertical="center" wrapText="1"/>
    </xf>
    <xf numFmtId="3" fontId="6" fillId="0" borderId="33" xfId="6" applyNumberFormat="1" applyFont="1" applyBorder="1" applyAlignment="1">
      <alignment horizontal="right" vertical="center" wrapText="1"/>
    </xf>
    <xf numFmtId="165" fontId="14" fillId="3" borderId="10" xfId="6" applyNumberFormat="1" applyFont="1" applyFill="1" applyBorder="1" applyAlignment="1" applyProtection="1">
      <alignment horizontal="right" vertical="center" wrapText="1"/>
      <protection locked="0"/>
    </xf>
    <xf numFmtId="165" fontId="14" fillId="3" borderId="33" xfId="6" applyNumberFormat="1" applyFont="1" applyFill="1" applyBorder="1" applyAlignment="1" applyProtection="1">
      <alignment horizontal="right" vertical="center" wrapText="1"/>
      <protection locked="0"/>
    </xf>
    <xf numFmtId="0" fontId="14" fillId="0" borderId="37" xfId="6" applyFont="1" applyBorder="1" applyAlignment="1">
      <alignment horizontal="justify" vertical="justify" wrapText="1"/>
    </xf>
    <xf numFmtId="165" fontId="14" fillId="3" borderId="21" xfId="6" applyNumberFormat="1" applyFont="1" applyFill="1" applyBorder="1" applyAlignment="1" applyProtection="1">
      <alignment horizontal="right" vertical="center" wrapText="1"/>
      <protection locked="0"/>
    </xf>
    <xf numFmtId="165" fontId="14" fillId="3" borderId="35" xfId="6" applyNumberFormat="1" applyFont="1" applyFill="1" applyBorder="1" applyAlignment="1" applyProtection="1">
      <alignment horizontal="right" vertical="center" wrapText="1"/>
      <protection locked="0"/>
    </xf>
    <xf numFmtId="0" fontId="6" fillId="0" borderId="0" xfId="6" applyFont="1" applyAlignment="1" applyProtection="1">
      <alignment horizontal="justify" vertical="justify"/>
      <protection locked="0"/>
    </xf>
    <xf numFmtId="0" fontId="6" fillId="0" borderId="0" xfId="6" applyFont="1" applyAlignment="1">
      <alignment horizontal="justify" vertical="justify"/>
    </xf>
    <xf numFmtId="0" fontId="23" fillId="0" borderId="30" xfId="6" applyFont="1" applyBorder="1" applyAlignment="1">
      <alignment horizontal="left" vertical="justify" wrapText="1"/>
    </xf>
    <xf numFmtId="3" fontId="14" fillId="3" borderId="10" xfId="6" applyNumberFormat="1" applyFont="1" applyFill="1" applyBorder="1" applyAlignment="1">
      <alignment horizontal="right" vertical="center" wrapText="1"/>
    </xf>
    <xf numFmtId="3" fontId="14" fillId="3" borderId="33" xfId="6" applyNumberFormat="1" applyFont="1" applyFill="1" applyBorder="1" applyAlignment="1">
      <alignment horizontal="right" vertical="center" wrapText="1"/>
    </xf>
    <xf numFmtId="165" fontId="14" fillId="3" borderId="10" xfId="6" applyNumberFormat="1" applyFont="1" applyFill="1" applyBorder="1" applyAlignment="1">
      <alignment horizontal="right" vertical="center" wrapText="1"/>
    </xf>
    <xf numFmtId="165" fontId="14" fillId="3" borderId="33" xfId="6" applyNumberFormat="1" applyFont="1" applyFill="1" applyBorder="1" applyAlignment="1">
      <alignment horizontal="right" vertical="center" wrapText="1"/>
    </xf>
    <xf numFmtId="165" fontId="14" fillId="3" borderId="21" xfId="6" applyNumberFormat="1" applyFont="1" applyFill="1" applyBorder="1" applyAlignment="1">
      <alignment horizontal="right" vertical="center" wrapText="1"/>
    </xf>
    <xf numFmtId="165" fontId="14" fillId="3" borderId="35" xfId="6" applyNumberFormat="1" applyFont="1" applyFill="1" applyBorder="1" applyAlignment="1">
      <alignment horizontal="right" vertical="center" wrapText="1"/>
    </xf>
    <xf numFmtId="0" fontId="20" fillId="2" borderId="0" xfId="0" applyFont="1" applyFill="1"/>
    <xf numFmtId="0" fontId="4" fillId="2" borderId="0" xfId="0" applyFont="1" applyFill="1"/>
    <xf numFmtId="0" fontId="25" fillId="2" borderId="0" xfId="0" applyFont="1" applyFill="1"/>
    <xf numFmtId="0" fontId="12" fillId="2" borderId="0" xfId="0" applyFont="1" applyFill="1" applyAlignment="1">
      <alignment horizontal="left"/>
    </xf>
    <xf numFmtId="0" fontId="6" fillId="2" borderId="40" xfId="0" applyFont="1" applyFill="1" applyBorder="1" applyAlignment="1">
      <alignment wrapText="1"/>
    </xf>
    <xf numFmtId="3" fontId="26" fillId="3" borderId="27" xfId="0" applyNumberFormat="1" applyFont="1" applyFill="1" applyBorder="1" applyAlignment="1" applyProtection="1">
      <alignment horizontal="right" wrapText="1"/>
      <protection locked="0"/>
    </xf>
    <xf numFmtId="3" fontId="26" fillId="3" borderId="41" xfId="0" applyNumberFormat="1" applyFont="1" applyFill="1" applyBorder="1" applyAlignment="1" applyProtection="1">
      <alignment horizontal="right"/>
      <protection locked="0"/>
    </xf>
    <xf numFmtId="0" fontId="9" fillId="2" borderId="0" xfId="0" applyFont="1" applyFill="1" applyAlignment="1" applyProtection="1">
      <alignment horizontal="left"/>
      <protection locked="0"/>
    </xf>
    <xf numFmtId="0" fontId="4" fillId="2" borderId="0" xfId="0" applyFont="1" applyFill="1" applyProtection="1">
      <protection locked="0"/>
    </xf>
    <xf numFmtId="0" fontId="9" fillId="2" borderId="0" xfId="0" applyFont="1" applyFill="1" applyAlignment="1">
      <alignment horizontal="left"/>
    </xf>
    <xf numFmtId="3" fontId="9" fillId="3" borderId="27" xfId="0" applyNumberFormat="1" applyFont="1" applyFill="1" applyBorder="1" applyAlignment="1" applyProtection="1">
      <alignment horizontal="right"/>
      <protection locked="0"/>
    </xf>
    <xf numFmtId="3" fontId="9" fillId="3" borderId="41" xfId="0" applyNumberFormat="1" applyFont="1" applyFill="1" applyBorder="1" applyAlignment="1" applyProtection="1">
      <alignment horizontal="right" wrapText="1"/>
      <protection locked="0"/>
    </xf>
    <xf numFmtId="0" fontId="12" fillId="2" borderId="0" xfId="0" applyFont="1" applyFill="1" applyAlignment="1">
      <alignment horizontal="justify"/>
    </xf>
    <xf numFmtId="3" fontId="9" fillId="2" borderId="27" xfId="0" applyNumberFormat="1" applyFont="1" applyFill="1" applyBorder="1" applyAlignment="1">
      <alignment horizontal="right"/>
    </xf>
    <xf numFmtId="3" fontId="9" fillId="2" borderId="41" xfId="0" applyNumberFormat="1" applyFont="1" applyFill="1" applyBorder="1" applyAlignment="1">
      <alignment horizontal="right"/>
    </xf>
    <xf numFmtId="0" fontId="9" fillId="2" borderId="43" xfId="0" applyFont="1" applyFill="1" applyBorder="1" applyAlignment="1">
      <alignment horizontal="left" wrapText="1" indent="2"/>
    </xf>
    <xf numFmtId="3" fontId="9" fillId="3" borderId="41" xfId="0" applyNumberFormat="1" applyFont="1" applyFill="1" applyBorder="1" applyAlignment="1" applyProtection="1">
      <alignment horizontal="right"/>
      <protection locked="0"/>
    </xf>
    <xf numFmtId="0" fontId="9" fillId="2" borderId="43" xfId="0" applyFont="1" applyFill="1" applyBorder="1" applyAlignment="1">
      <alignment horizontal="left"/>
    </xf>
    <xf numFmtId="0" fontId="7" fillId="2" borderId="0" xfId="0" applyFont="1" applyFill="1"/>
    <xf numFmtId="0" fontId="28" fillId="2" borderId="44" xfId="0" applyFont="1" applyFill="1" applyBorder="1" applyAlignment="1">
      <alignment wrapText="1"/>
    </xf>
    <xf numFmtId="3" fontId="28" fillId="2" borderId="0" xfId="0" applyNumberFormat="1" applyFont="1" applyFill="1" applyAlignment="1">
      <alignment horizontal="right"/>
    </xf>
    <xf numFmtId="0" fontId="28" fillId="2" borderId="43" xfId="0" applyFont="1" applyFill="1" applyBorder="1" applyAlignment="1">
      <alignment horizontal="justify"/>
    </xf>
    <xf numFmtId="0" fontId="9" fillId="2" borderId="27" xfId="0" applyFont="1" applyFill="1" applyBorder="1" applyAlignment="1">
      <alignment horizontal="center"/>
    </xf>
    <xf numFmtId="0" fontId="9" fillId="2" borderId="41" xfId="0" applyFont="1" applyFill="1" applyBorder="1" applyAlignment="1">
      <alignment horizontal="center"/>
    </xf>
    <xf numFmtId="0" fontId="9" fillId="2" borderId="43" xfId="0" applyFont="1" applyFill="1" applyBorder="1" applyAlignment="1">
      <alignment horizontal="justify"/>
    </xf>
    <xf numFmtId="3" fontId="9" fillId="3" borderId="27" xfId="0" applyNumberFormat="1" applyFont="1" applyFill="1" applyBorder="1" applyProtection="1">
      <protection locked="0"/>
    </xf>
    <xf numFmtId="3" fontId="9" fillId="3" borderId="41" xfId="0" applyNumberFormat="1" applyFont="1" applyFill="1" applyBorder="1" applyProtection="1">
      <protection locked="0"/>
    </xf>
    <xf numFmtId="0" fontId="9" fillId="2" borderId="44" xfId="0" applyFont="1" applyFill="1" applyBorder="1" applyAlignment="1">
      <alignment horizontal="justify"/>
    </xf>
    <xf numFmtId="0" fontId="27" fillId="2" borderId="0" xfId="0" applyFont="1" applyFill="1" applyAlignment="1">
      <alignment horizontal="left"/>
    </xf>
    <xf numFmtId="0" fontId="12" fillId="2" borderId="0" xfId="0" applyFont="1" applyFill="1" applyAlignment="1" applyProtection="1">
      <alignment horizontal="justify"/>
      <protection locked="0"/>
    </xf>
    <xf numFmtId="3" fontId="9" fillId="2" borderId="27" xfId="0" applyNumberFormat="1" applyFont="1" applyFill="1" applyBorder="1" applyAlignment="1">
      <alignment horizontal="right" wrapText="1"/>
    </xf>
    <xf numFmtId="3" fontId="9" fillId="2" borderId="41" xfId="0" applyNumberFormat="1" applyFont="1" applyFill="1" applyBorder="1" applyAlignment="1">
      <alignment horizontal="right" wrapText="1"/>
    </xf>
    <xf numFmtId="3" fontId="9" fillId="3" borderId="27" xfId="0" applyNumberFormat="1" applyFont="1" applyFill="1" applyBorder="1" applyAlignment="1" applyProtection="1">
      <alignment horizontal="right" wrapText="1"/>
      <protection locked="0"/>
    </xf>
    <xf numFmtId="0" fontId="9" fillId="2" borderId="43" xfId="0" applyFont="1" applyFill="1" applyBorder="1" applyAlignment="1">
      <alignment horizontal="left" indent="2"/>
    </xf>
    <xf numFmtId="3" fontId="9" fillId="3" borderId="9" xfId="0" applyNumberFormat="1" applyFont="1" applyFill="1" applyBorder="1" applyAlignment="1" applyProtection="1">
      <alignment horizontal="right" wrapText="1"/>
      <protection locked="0"/>
    </xf>
    <xf numFmtId="3" fontId="9" fillId="3" borderId="39" xfId="0" applyNumberFormat="1" applyFont="1" applyFill="1" applyBorder="1" applyAlignment="1" applyProtection="1">
      <alignment horizontal="right" wrapText="1"/>
      <protection locked="0"/>
    </xf>
    <xf numFmtId="0" fontId="9" fillId="2" borderId="8" xfId="0" applyFont="1" applyFill="1" applyBorder="1" applyAlignment="1">
      <alignment wrapText="1"/>
    </xf>
    <xf numFmtId="0" fontId="9" fillId="2" borderId="44" xfId="0" applyFont="1" applyFill="1" applyBorder="1"/>
    <xf numFmtId="3" fontId="9" fillId="2" borderId="45" xfId="0" applyNumberFormat="1" applyFont="1" applyFill="1" applyBorder="1" applyAlignment="1">
      <alignment horizontal="right"/>
    </xf>
    <xf numFmtId="0" fontId="4" fillId="2" borderId="0" xfId="0" applyFont="1" applyFill="1" applyAlignment="1">
      <alignment wrapText="1"/>
    </xf>
    <xf numFmtId="0" fontId="4" fillId="2" borderId="0" xfId="0" applyFont="1" applyFill="1" applyAlignment="1">
      <alignment horizontal="justify"/>
    </xf>
    <xf numFmtId="0" fontId="9" fillId="2" borderId="27" xfId="0" applyFont="1" applyFill="1" applyBorder="1" applyAlignment="1">
      <alignment horizontal="center" wrapText="1"/>
    </xf>
    <xf numFmtId="0" fontId="9" fillId="2" borderId="41" xfId="0" applyFont="1" applyFill="1" applyBorder="1" applyAlignment="1">
      <alignment horizontal="center" wrapText="1"/>
    </xf>
    <xf numFmtId="0" fontId="4" fillId="2" borderId="43" xfId="0" applyFont="1" applyFill="1" applyBorder="1" applyAlignment="1">
      <alignment wrapText="1"/>
    </xf>
    <xf numFmtId="0" fontId="9" fillId="2" borderId="27" xfId="0" applyFont="1" applyFill="1" applyBorder="1" applyAlignment="1">
      <alignment horizontal="center" vertical="top" wrapText="1"/>
    </xf>
    <xf numFmtId="0" fontId="9" fillId="2" borderId="27" xfId="0" applyFont="1" applyFill="1" applyBorder="1" applyAlignment="1">
      <alignment horizontal="center" vertical="top"/>
    </xf>
    <xf numFmtId="0" fontId="6" fillId="2" borderId="27" xfId="0" applyFont="1" applyFill="1" applyBorder="1" applyAlignment="1">
      <alignment horizontal="center" vertical="top" wrapText="1"/>
    </xf>
    <xf numFmtId="0" fontId="6" fillId="2" borderId="27" xfId="0" applyFont="1" applyFill="1" applyBorder="1" applyAlignment="1">
      <alignment horizontal="center" wrapText="1"/>
    </xf>
    <xf numFmtId="0" fontId="6" fillId="2" borderId="41" xfId="0" applyFont="1" applyFill="1" applyBorder="1" applyAlignment="1">
      <alignment horizontal="center" wrapText="1"/>
    </xf>
    <xf numFmtId="4" fontId="9" fillId="2" borderId="27" xfId="0" applyNumberFormat="1" applyFont="1" applyFill="1" applyBorder="1" applyAlignment="1">
      <alignment horizontal="right" wrapText="1"/>
    </xf>
    <xf numFmtId="4" fontId="9" fillId="2" borderId="41" xfId="0" applyNumberFormat="1" applyFont="1" applyFill="1" applyBorder="1" applyAlignment="1">
      <alignment horizontal="right" wrapText="1"/>
    </xf>
    <xf numFmtId="0" fontId="9" fillId="2" borderId="44" xfId="0" applyFont="1" applyFill="1" applyBorder="1" applyAlignment="1">
      <alignment wrapText="1"/>
    </xf>
    <xf numFmtId="3" fontId="9" fillId="2" borderId="45" xfId="0" applyNumberFormat="1" applyFont="1" applyFill="1" applyBorder="1" applyAlignment="1">
      <alignment horizontal="right" wrapText="1"/>
    </xf>
    <xf numFmtId="4" fontId="9" fillId="2" borderId="45" xfId="0" applyNumberFormat="1" applyFont="1" applyFill="1" applyBorder="1" applyAlignment="1">
      <alignment horizontal="right" wrapText="1"/>
    </xf>
    <xf numFmtId="4" fontId="9" fillId="2" borderId="46" xfId="0" applyNumberFormat="1" applyFont="1" applyFill="1" applyBorder="1" applyAlignment="1">
      <alignment horizontal="right" wrapText="1"/>
    </xf>
    <xf numFmtId="0" fontId="4" fillId="2" borderId="0" xfId="0" applyFont="1" applyFill="1" applyAlignment="1" applyProtection="1">
      <alignment horizontal="left"/>
      <protection locked="0"/>
    </xf>
    <xf numFmtId="0" fontId="12" fillId="2" borderId="0" xfId="0" applyFont="1" applyFill="1"/>
    <xf numFmtId="0" fontId="9" fillId="2" borderId="43" xfId="0" applyFont="1" applyFill="1" applyBorder="1" applyAlignment="1">
      <alignment horizontal="left" vertical="top" wrapText="1"/>
    </xf>
    <xf numFmtId="3" fontId="9" fillId="2" borderId="46" xfId="0" applyNumberFormat="1" applyFont="1" applyFill="1" applyBorder="1" applyAlignment="1">
      <alignment horizontal="right" wrapText="1"/>
    </xf>
    <xf numFmtId="3" fontId="9" fillId="3" borderId="45" xfId="0" applyNumberFormat="1" applyFont="1" applyFill="1" applyBorder="1" applyAlignment="1" applyProtection="1">
      <alignment horizontal="right" wrapText="1"/>
      <protection locked="0"/>
    </xf>
    <xf numFmtId="0" fontId="6" fillId="2" borderId="0" xfId="0" applyFont="1" applyFill="1" applyAlignment="1">
      <alignment horizontal="justify"/>
    </xf>
    <xf numFmtId="0" fontId="28" fillId="2" borderId="43" xfId="0" applyFont="1" applyFill="1" applyBorder="1" applyAlignment="1">
      <alignment horizontal="justify" vertical="top" wrapText="1"/>
    </xf>
    <xf numFmtId="0" fontId="9" fillId="2" borderId="43" xfId="0" applyFont="1" applyFill="1" applyBorder="1" applyAlignment="1">
      <alignment horizontal="justify" vertical="top" wrapText="1"/>
    </xf>
    <xf numFmtId="0" fontId="9" fillId="2" borderId="43" xfId="0" applyFont="1" applyFill="1" applyBorder="1" applyAlignment="1">
      <alignment horizontal="left" vertical="top" wrapText="1" indent="2"/>
    </xf>
    <xf numFmtId="0" fontId="9" fillId="2" borderId="43" xfId="0" applyFont="1" applyFill="1" applyBorder="1" applyAlignment="1">
      <alignment vertical="top" wrapText="1"/>
    </xf>
    <xf numFmtId="0" fontId="28" fillId="2" borderId="43" xfId="0" applyFont="1" applyFill="1" applyBorder="1" applyAlignment="1">
      <alignment horizontal="left" vertical="top" wrapText="1" indent="2"/>
    </xf>
    <xf numFmtId="0" fontId="9" fillId="2" borderId="8" xfId="0" applyFont="1" applyFill="1" applyBorder="1" applyAlignment="1">
      <alignment horizontal="left" vertical="top" wrapText="1" indent="2"/>
    </xf>
    <xf numFmtId="3" fontId="9" fillId="2" borderId="39" xfId="0" applyNumberFormat="1" applyFont="1" applyFill="1" applyBorder="1" applyAlignment="1">
      <alignment horizontal="right" wrapText="1"/>
    </xf>
    <xf numFmtId="0" fontId="9" fillId="2" borderId="44" xfId="0" applyFont="1" applyFill="1" applyBorder="1" applyAlignment="1">
      <alignment horizontal="left" vertical="top" wrapText="1" indent="2"/>
    </xf>
    <xf numFmtId="0" fontId="18" fillId="2" borderId="0" xfId="0" applyFont="1" applyFill="1" applyProtection="1">
      <protection locked="0"/>
    </xf>
    <xf numFmtId="0" fontId="28" fillId="2" borderId="40" xfId="0" applyFont="1" applyFill="1" applyBorder="1" applyAlignment="1">
      <alignment horizontal="center" wrapText="1"/>
    </xf>
    <xf numFmtId="0" fontId="9" fillId="2" borderId="43" xfId="0" applyFont="1" applyFill="1" applyBorder="1" applyAlignment="1">
      <alignment horizontal="justify" wrapText="1"/>
    </xf>
    <xf numFmtId="0" fontId="4" fillId="2" borderId="0" xfId="0" applyFont="1" applyFill="1" applyAlignment="1">
      <alignment horizontal="left"/>
    </xf>
    <xf numFmtId="0" fontId="28" fillId="2" borderId="28" xfId="0" applyFont="1" applyFill="1" applyBorder="1" applyAlignment="1">
      <alignment horizontal="justify" wrapText="1"/>
    </xf>
    <xf numFmtId="0" fontId="28" fillId="2" borderId="43" xfId="0" applyFont="1" applyFill="1" applyBorder="1" applyAlignment="1">
      <alignment horizontal="justify" wrapText="1"/>
    </xf>
    <xf numFmtId="4" fontId="9" fillId="3" borderId="27" xfId="0" applyNumberFormat="1" applyFont="1" applyFill="1" applyBorder="1" applyAlignment="1" applyProtection="1">
      <alignment horizontal="right" wrapText="1"/>
      <protection locked="0"/>
    </xf>
    <xf numFmtId="4" fontId="9" fillId="3" borderId="41" xfId="0" applyNumberFormat="1" applyFont="1" applyFill="1" applyBorder="1" applyAlignment="1" applyProtection="1">
      <alignment horizontal="right" wrapText="1"/>
      <protection locked="0"/>
    </xf>
    <xf numFmtId="0" fontId="9" fillId="2" borderId="44" xfId="0" applyFont="1" applyFill="1" applyBorder="1" applyAlignment="1">
      <alignment horizontal="left" wrapText="1" indent="2"/>
    </xf>
    <xf numFmtId="4" fontId="9" fillId="3" borderId="45" xfId="0" applyNumberFormat="1" applyFont="1" applyFill="1" applyBorder="1" applyAlignment="1" applyProtection="1">
      <alignment horizontal="right" wrapText="1"/>
      <protection locked="0"/>
    </xf>
    <xf numFmtId="4" fontId="9" fillId="3" borderId="46" xfId="0" applyNumberFormat="1" applyFont="1" applyFill="1" applyBorder="1" applyAlignment="1" applyProtection="1">
      <alignment horizontal="right" wrapText="1"/>
      <protection locked="0"/>
    </xf>
    <xf numFmtId="3" fontId="9" fillId="3" borderId="46" xfId="0" applyNumberFormat="1" applyFont="1" applyFill="1" applyBorder="1" applyAlignment="1" applyProtection="1">
      <alignment horizontal="right" wrapText="1"/>
      <protection locked="0"/>
    </xf>
    <xf numFmtId="0" fontId="19" fillId="2" borderId="0" xfId="2" applyFont="1" applyFill="1" applyAlignment="1" applyProtection="1"/>
    <xf numFmtId="3" fontId="26" fillId="3" borderId="27" xfId="0" applyNumberFormat="1" applyFont="1" applyFill="1" applyBorder="1" applyAlignment="1">
      <alignment horizontal="right"/>
    </xf>
    <xf numFmtId="3" fontId="9" fillId="3" borderId="27" xfId="0" applyNumberFormat="1" applyFont="1" applyFill="1" applyBorder="1" applyAlignment="1">
      <alignment horizontal="right"/>
    </xf>
    <xf numFmtId="3" fontId="9" fillId="3" borderId="27" xfId="0" applyNumberFormat="1" applyFont="1" applyFill="1" applyBorder="1" applyAlignment="1">
      <alignment horizontal="right" wrapText="1"/>
    </xf>
    <xf numFmtId="3" fontId="9" fillId="3" borderId="41" xfId="0" applyNumberFormat="1" applyFont="1" applyFill="1" applyBorder="1" applyAlignment="1">
      <alignment horizontal="right" wrapText="1"/>
    </xf>
    <xf numFmtId="3" fontId="9" fillId="3" borderId="41" xfId="0" applyNumberFormat="1" applyFont="1" applyFill="1" applyBorder="1" applyAlignment="1">
      <alignment horizontal="right"/>
    </xf>
    <xf numFmtId="0" fontId="9" fillId="2" borderId="43" xfId="0" applyFont="1" applyFill="1" applyBorder="1" applyAlignment="1">
      <alignment horizontal="left" wrapText="1"/>
    </xf>
    <xf numFmtId="3" fontId="9" fillId="3" borderId="45" xfId="0" applyNumberFormat="1" applyFont="1" applyFill="1" applyBorder="1" applyAlignment="1">
      <alignment horizontal="right" wrapText="1"/>
    </xf>
    <xf numFmtId="3" fontId="9" fillId="3" borderId="46" xfId="0" applyNumberFormat="1" applyFont="1" applyFill="1" applyBorder="1" applyAlignment="1">
      <alignment horizontal="right" wrapText="1"/>
    </xf>
    <xf numFmtId="0" fontId="9" fillId="2" borderId="8" xfId="0" applyFont="1" applyFill="1" applyBorder="1" applyAlignment="1">
      <alignment horizontal="left" wrapText="1" indent="2"/>
    </xf>
    <xf numFmtId="0" fontId="18" fillId="2" borderId="0" xfId="0" applyFont="1" applyFill="1" applyAlignment="1">
      <alignment horizontal="left"/>
    </xf>
    <xf numFmtId="0" fontId="9" fillId="2" borderId="0" xfId="0" applyFont="1" applyFill="1" applyAlignment="1">
      <alignment wrapText="1"/>
    </xf>
    <xf numFmtId="3" fontId="9" fillId="2" borderId="0" xfId="0" applyNumberFormat="1" applyFont="1" applyFill="1" applyAlignment="1">
      <alignment horizontal="right" wrapText="1"/>
    </xf>
    <xf numFmtId="3" fontId="9" fillId="3" borderId="9" xfId="0" applyNumberFormat="1" applyFont="1" applyFill="1" applyBorder="1" applyAlignment="1">
      <alignment horizontal="right" wrapText="1"/>
    </xf>
    <xf numFmtId="0" fontId="9" fillId="2" borderId="8" xfId="0" applyFont="1" applyFill="1" applyBorder="1" applyAlignment="1">
      <alignment horizontal="left" indent="2"/>
    </xf>
    <xf numFmtId="0" fontId="4" fillId="2" borderId="0" xfId="0" applyFont="1" applyFill="1" applyAlignment="1" applyProtection="1">
      <alignment horizontal="justify"/>
      <protection locked="0"/>
    </xf>
    <xf numFmtId="0" fontId="4" fillId="2" borderId="40" xfId="0" applyFont="1" applyFill="1" applyBorder="1"/>
    <xf numFmtId="0" fontId="4" fillId="2" borderId="31" xfId="0" applyFont="1" applyFill="1" applyBorder="1"/>
    <xf numFmtId="3" fontId="9" fillId="2" borderId="46" xfId="0" applyNumberFormat="1" applyFont="1" applyFill="1" applyBorder="1" applyAlignment="1">
      <alignment horizontal="right"/>
    </xf>
    <xf numFmtId="3" fontId="9" fillId="2" borderId="0" xfId="0" applyNumberFormat="1" applyFont="1" applyFill="1" applyAlignment="1">
      <alignment horizontal="right"/>
    </xf>
    <xf numFmtId="3" fontId="9" fillId="3" borderId="9" xfId="0" applyNumberFormat="1" applyFont="1" applyFill="1" applyBorder="1" applyAlignment="1" applyProtection="1">
      <alignment horizontal="right"/>
      <protection locked="0"/>
    </xf>
    <xf numFmtId="3" fontId="9" fillId="3" borderId="39" xfId="0" applyNumberFormat="1" applyFont="1" applyFill="1" applyBorder="1" applyAlignment="1" applyProtection="1">
      <alignment horizontal="right"/>
      <protection locked="0"/>
    </xf>
    <xf numFmtId="0" fontId="9" fillId="2" borderId="43" xfId="0" applyFont="1" applyFill="1" applyBorder="1" applyAlignment="1">
      <alignment horizontal="left" wrapText="1" indent="1"/>
    </xf>
    <xf numFmtId="0" fontId="9" fillId="2" borderId="0" xfId="0" applyFont="1" applyFill="1" applyAlignment="1" applyProtection="1">
      <alignment wrapText="1"/>
      <protection locked="0"/>
    </xf>
    <xf numFmtId="0" fontId="6" fillId="2" borderId="0" xfId="0" applyFont="1" applyFill="1" applyAlignment="1">
      <alignment horizontal="center" vertical="top" wrapText="1"/>
    </xf>
    <xf numFmtId="0" fontId="9" fillId="2" borderId="40" xfId="0" applyFont="1" applyFill="1" applyBorder="1" applyAlignment="1">
      <alignment horizontal="center"/>
    </xf>
    <xf numFmtId="0" fontId="9" fillId="2" borderId="8" xfId="0" applyFont="1" applyFill="1" applyBorder="1"/>
    <xf numFmtId="3" fontId="9" fillId="3" borderId="45" xfId="0" applyNumberFormat="1" applyFont="1" applyFill="1" applyBorder="1" applyAlignment="1" applyProtection="1">
      <alignment horizontal="right"/>
      <protection locked="0"/>
    </xf>
    <xf numFmtId="3" fontId="9" fillId="3" borderId="46" xfId="0" applyNumberFormat="1" applyFont="1" applyFill="1" applyBorder="1" applyAlignment="1" applyProtection="1">
      <alignment horizontal="right"/>
      <protection locked="0"/>
    </xf>
    <xf numFmtId="0" fontId="9" fillId="2" borderId="8" xfId="0" applyFont="1" applyFill="1" applyBorder="1" applyAlignment="1">
      <alignment horizontal="left"/>
    </xf>
    <xf numFmtId="3" fontId="9" fillId="2" borderId="39" xfId="0" applyNumberFormat="1" applyFont="1" applyFill="1" applyBorder="1" applyAlignment="1">
      <alignment horizontal="right"/>
    </xf>
    <xf numFmtId="0" fontId="9" fillId="2" borderId="40" xfId="0" applyFont="1" applyFill="1" applyBorder="1" applyAlignment="1">
      <alignment horizontal="justify"/>
    </xf>
    <xf numFmtId="0" fontId="9" fillId="2" borderId="1" xfId="0" applyFont="1" applyFill="1" applyBorder="1" applyAlignment="1">
      <alignment horizontal="center" vertical="top"/>
    </xf>
    <xf numFmtId="0" fontId="9" fillId="2" borderId="42" xfId="0" applyFont="1" applyFill="1" applyBorder="1" applyAlignment="1">
      <alignment horizontal="center" vertical="top"/>
    </xf>
    <xf numFmtId="0" fontId="9" fillId="2" borderId="41" xfId="0" applyFont="1" applyFill="1" applyBorder="1" applyAlignment="1">
      <alignment horizontal="center" vertical="top" wrapText="1"/>
    </xf>
    <xf numFmtId="0" fontId="7" fillId="2" borderId="0" xfId="0" applyFont="1" applyFill="1" applyAlignment="1">
      <alignment horizontal="left"/>
    </xf>
    <xf numFmtId="0" fontId="9" fillId="2" borderId="43" xfId="0" applyFont="1" applyFill="1" applyBorder="1" applyAlignment="1">
      <alignment horizontal="left" indent="3"/>
    </xf>
    <xf numFmtId="0" fontId="24" fillId="2" borderId="0" xfId="0" applyFont="1" applyFill="1" applyAlignment="1">
      <alignment horizontal="left"/>
    </xf>
    <xf numFmtId="0" fontId="9" fillId="2" borderId="43" xfId="0" applyFont="1" applyFill="1" applyBorder="1" applyAlignment="1">
      <alignment horizontal="left" vertical="top" indent="2"/>
    </xf>
    <xf numFmtId="0" fontId="6" fillId="2" borderId="0" xfId="0" applyFont="1" applyFill="1" applyAlignment="1" applyProtection="1">
      <alignment horizontal="justify"/>
      <protection locked="0"/>
    </xf>
    <xf numFmtId="0" fontId="9" fillId="2" borderId="43" xfId="0" applyFont="1" applyFill="1" applyBorder="1" applyAlignment="1">
      <alignment vertical="top"/>
    </xf>
    <xf numFmtId="3" fontId="9" fillId="3" borderId="9" xfId="0" applyNumberFormat="1" applyFont="1" applyFill="1" applyBorder="1" applyAlignment="1">
      <alignment horizontal="right"/>
    </xf>
    <xf numFmtId="3" fontId="9" fillId="3" borderId="39" xfId="0" applyNumberFormat="1" applyFont="1" applyFill="1" applyBorder="1" applyAlignment="1">
      <alignment horizontal="right"/>
    </xf>
    <xf numFmtId="0" fontId="9" fillId="2" borderId="0" xfId="0" applyFont="1" applyFill="1" applyAlignment="1">
      <alignment horizontal="justify"/>
    </xf>
    <xf numFmtId="3" fontId="9" fillId="3" borderId="45" xfId="0" applyNumberFormat="1" applyFont="1" applyFill="1" applyBorder="1" applyAlignment="1">
      <alignment horizontal="right"/>
    </xf>
    <xf numFmtId="3" fontId="9" fillId="3" borderId="46" xfId="0" applyNumberFormat="1" applyFont="1" applyFill="1" applyBorder="1" applyAlignment="1">
      <alignment horizontal="right"/>
    </xf>
    <xf numFmtId="0" fontId="9" fillId="3" borderId="43" xfId="0" applyFont="1" applyFill="1" applyBorder="1" applyProtection="1">
      <protection locked="0"/>
    </xf>
    <xf numFmtId="4" fontId="9" fillId="3" borderId="27" xfId="0" applyNumberFormat="1" applyFont="1" applyFill="1" applyBorder="1" applyAlignment="1" applyProtection="1">
      <alignment horizontal="right"/>
      <protection locked="0"/>
    </xf>
    <xf numFmtId="4" fontId="9" fillId="3" borderId="41" xfId="0" applyNumberFormat="1" applyFont="1" applyFill="1" applyBorder="1" applyAlignment="1" applyProtection="1">
      <alignment horizontal="right"/>
      <protection locked="0"/>
    </xf>
    <xf numFmtId="0" fontId="9" fillId="3" borderId="44" xfId="0" applyFont="1" applyFill="1" applyBorder="1" applyProtection="1">
      <protection locked="0"/>
    </xf>
    <xf numFmtId="4" fontId="9" fillId="3" borderId="45" xfId="0" applyNumberFormat="1" applyFont="1" applyFill="1" applyBorder="1" applyAlignment="1" applyProtection="1">
      <alignment horizontal="right"/>
      <protection locked="0"/>
    </xf>
    <xf numFmtId="4" fontId="9" fillId="3" borderId="46" xfId="0" applyNumberFormat="1" applyFont="1" applyFill="1" applyBorder="1" applyAlignment="1" applyProtection="1">
      <alignment horizontal="right"/>
      <protection locked="0"/>
    </xf>
    <xf numFmtId="0" fontId="9" fillId="2" borderId="40" xfId="0" applyFont="1" applyFill="1" applyBorder="1" applyAlignment="1">
      <alignment horizontal="center" wrapText="1"/>
    </xf>
    <xf numFmtId="3" fontId="9" fillId="3" borderId="43" xfId="0" applyNumberFormat="1" applyFont="1" applyFill="1" applyBorder="1" applyAlignment="1" applyProtection="1">
      <alignment horizontal="right"/>
      <protection locked="0"/>
    </xf>
    <xf numFmtId="3" fontId="9" fillId="3" borderId="44" xfId="0" applyNumberFormat="1" applyFont="1" applyFill="1" applyBorder="1" applyAlignment="1" applyProtection="1">
      <alignment horizontal="right"/>
      <protection locked="0"/>
    </xf>
    <xf numFmtId="0" fontId="6" fillId="2" borderId="40" xfId="0" applyFont="1" applyFill="1" applyBorder="1" applyAlignment="1">
      <alignment horizontal="center"/>
    </xf>
    <xf numFmtId="0" fontId="6" fillId="2" borderId="0" xfId="0" applyFont="1" applyFill="1"/>
    <xf numFmtId="0" fontId="9" fillId="2" borderId="40" xfId="0" applyFont="1" applyFill="1" applyBorder="1" applyAlignment="1">
      <alignment horizontal="left" wrapText="1"/>
    </xf>
    <xf numFmtId="0" fontId="9" fillId="2" borderId="44" xfId="0" applyFont="1" applyFill="1" applyBorder="1" applyAlignment="1">
      <alignment horizontal="left"/>
    </xf>
    <xf numFmtId="0" fontId="9" fillId="2" borderId="0" xfId="0" applyFont="1" applyFill="1" applyAlignment="1" applyProtection="1">
      <alignment horizontal="left" wrapText="1"/>
      <protection locked="0"/>
    </xf>
    <xf numFmtId="0" fontId="29" fillId="2" borderId="0" xfId="0" applyFont="1" applyFill="1"/>
    <xf numFmtId="0" fontId="12" fillId="2" borderId="0" xfId="0" applyFont="1" applyFill="1" applyProtection="1">
      <protection locked="0"/>
    </xf>
    <xf numFmtId="0" fontId="7" fillId="2" borderId="0" xfId="0" applyFont="1" applyFill="1" applyAlignment="1">
      <alignment horizontal="justify"/>
    </xf>
    <xf numFmtId="0" fontId="24" fillId="2" borderId="0" xfId="0" applyFont="1" applyFill="1"/>
    <xf numFmtId="0" fontId="9" fillId="3" borderId="27" xfId="0" applyFont="1" applyFill="1" applyBorder="1" applyAlignment="1" applyProtection="1">
      <alignment vertical="top" wrapText="1"/>
      <protection locked="0"/>
    </xf>
    <xf numFmtId="0" fontId="9" fillId="3" borderId="45" xfId="0" applyFont="1" applyFill="1" applyBorder="1" applyAlignment="1" applyProtection="1">
      <alignment vertical="top" wrapText="1"/>
      <protection locked="0"/>
    </xf>
    <xf numFmtId="0" fontId="9" fillId="2" borderId="0" xfId="0" applyFont="1" applyFill="1" applyAlignment="1" applyProtection="1">
      <alignment horizontal="justify"/>
      <protection locked="0"/>
    </xf>
    <xf numFmtId="0" fontId="9" fillId="3" borderId="45" xfId="0" applyFont="1" applyFill="1" applyBorder="1" applyAlignment="1" applyProtection="1">
      <alignment wrapText="1"/>
      <protection locked="0"/>
    </xf>
    <xf numFmtId="0" fontId="30" fillId="2" borderId="0" xfId="0" applyFont="1" applyFill="1"/>
    <xf numFmtId="0" fontId="9" fillId="2" borderId="30" xfId="0" applyFont="1" applyFill="1" applyBorder="1" applyAlignment="1">
      <alignment horizontal="left"/>
    </xf>
    <xf numFmtId="0" fontId="12" fillId="2" borderId="0" xfId="0" applyFont="1" applyFill="1" applyAlignment="1" applyProtection="1">
      <alignment horizontal="left"/>
      <protection locked="0"/>
    </xf>
    <xf numFmtId="2" fontId="9" fillId="3" borderId="45" xfId="0" applyNumberFormat="1" applyFont="1" applyFill="1" applyBorder="1" applyAlignment="1">
      <alignment wrapText="1"/>
    </xf>
    <xf numFmtId="2" fontId="9" fillId="3" borderId="46" xfId="0" applyNumberFormat="1" applyFont="1" applyFill="1" applyBorder="1" applyAlignment="1">
      <alignment horizontal="right"/>
    </xf>
    <xf numFmtId="0" fontId="9" fillId="2" borderId="37" xfId="0" applyFont="1" applyFill="1" applyBorder="1"/>
    <xf numFmtId="0" fontId="31" fillId="2" borderId="40" xfId="0" applyFont="1" applyFill="1" applyBorder="1" applyAlignment="1">
      <alignment wrapText="1"/>
    </xf>
    <xf numFmtId="0" fontId="32" fillId="2" borderId="1" xfId="0" applyFont="1" applyFill="1" applyBorder="1" applyAlignment="1">
      <alignment horizontal="center"/>
    </xf>
    <xf numFmtId="0" fontId="32" fillId="2" borderId="1" xfId="0" applyFont="1" applyFill="1" applyBorder="1" applyAlignment="1">
      <alignment horizontal="center" wrapText="1"/>
    </xf>
    <xf numFmtId="0" fontId="32" fillId="2" borderId="42" xfId="0" applyFont="1" applyFill="1" applyBorder="1" applyAlignment="1">
      <alignment horizontal="center"/>
    </xf>
    <xf numFmtId="0" fontId="32" fillId="2" borderId="43" xfId="0" applyFont="1" applyFill="1" applyBorder="1" applyAlignment="1">
      <alignment wrapText="1"/>
    </xf>
    <xf numFmtId="3" fontId="32" fillId="3" borderId="27" xfId="0" applyNumberFormat="1" applyFont="1" applyFill="1" applyBorder="1" applyAlignment="1" applyProtection="1">
      <alignment horizontal="right" wrapText="1"/>
      <protection locked="0"/>
    </xf>
    <xf numFmtId="3" fontId="32" fillId="3" borderId="27" xfId="0" applyNumberFormat="1" applyFont="1" applyFill="1" applyBorder="1" applyAlignment="1" applyProtection="1">
      <alignment horizontal="right"/>
      <protection locked="0"/>
    </xf>
    <xf numFmtId="3" fontId="32" fillId="2" borderId="41" xfId="0" applyNumberFormat="1" applyFont="1" applyFill="1" applyBorder="1" applyAlignment="1">
      <alignment horizontal="right"/>
    </xf>
    <xf numFmtId="3" fontId="32" fillId="2" borderId="27" xfId="0" applyNumberFormat="1" applyFont="1" applyFill="1" applyBorder="1" applyAlignment="1">
      <alignment horizontal="right" wrapText="1"/>
    </xf>
    <xf numFmtId="3" fontId="32" fillId="2" borderId="41" xfId="0" applyNumberFormat="1" applyFont="1" applyFill="1" applyBorder="1" applyAlignment="1">
      <alignment horizontal="right" wrapText="1"/>
    </xf>
    <xf numFmtId="0" fontId="32" fillId="2" borderId="43" xfId="0" applyFont="1" applyFill="1" applyBorder="1" applyAlignment="1">
      <alignment horizontal="left" wrapText="1" indent="2"/>
    </xf>
    <xf numFmtId="0" fontId="32" fillId="2" borderId="44" xfId="0" applyFont="1" applyFill="1" applyBorder="1" applyAlignment="1">
      <alignment wrapText="1"/>
    </xf>
    <xf numFmtId="3" fontId="32" fillId="2" borderId="45" xfId="0" applyNumberFormat="1" applyFont="1" applyFill="1" applyBorder="1" applyAlignment="1">
      <alignment horizontal="right" wrapText="1"/>
    </xf>
    <xf numFmtId="3" fontId="32" fillId="2" borderId="46" xfId="0" applyNumberFormat="1" applyFont="1" applyFill="1" applyBorder="1" applyAlignment="1">
      <alignment horizontal="right" wrapText="1"/>
    </xf>
    <xf numFmtId="3" fontId="9" fillId="3" borderId="49" xfId="0" applyNumberFormat="1" applyFont="1" applyFill="1" applyBorder="1" applyAlignment="1" applyProtection="1">
      <alignment horizontal="right"/>
      <protection locked="0"/>
    </xf>
    <xf numFmtId="3" fontId="9" fillId="2" borderId="49" xfId="0" applyNumberFormat="1" applyFont="1" applyFill="1" applyBorder="1" applyAlignment="1">
      <alignment horizontal="right"/>
    </xf>
    <xf numFmtId="3" fontId="9" fillId="2" borderId="50" xfId="0" applyNumberFormat="1" applyFont="1" applyFill="1" applyBorder="1" applyAlignment="1">
      <alignment horizontal="right"/>
    </xf>
    <xf numFmtId="0" fontId="4" fillId="2" borderId="43" xfId="0" applyFont="1" applyFill="1" applyBorder="1" applyAlignment="1">
      <alignment horizontal="left" vertical="top" wrapText="1" indent="2"/>
    </xf>
    <xf numFmtId="0" fontId="4" fillId="2" borderId="27" xfId="0" applyFont="1" applyFill="1" applyBorder="1" applyAlignment="1">
      <alignment horizontal="center" wrapText="1"/>
    </xf>
    <xf numFmtId="0" fontId="4" fillId="2" borderId="41" xfId="0" applyFont="1" applyFill="1" applyBorder="1" applyAlignment="1">
      <alignment horizontal="center" wrapText="1"/>
    </xf>
    <xf numFmtId="0" fontId="9" fillId="0" borderId="43" xfId="0" applyFont="1" applyBorder="1" applyAlignment="1">
      <alignment horizontal="left" indent="2"/>
    </xf>
    <xf numFmtId="3" fontId="9" fillId="3" borderId="18" xfId="0" applyNumberFormat="1" applyFont="1" applyFill="1" applyBorder="1" applyAlignment="1" applyProtection="1">
      <alignment horizontal="right"/>
      <protection locked="0"/>
    </xf>
    <xf numFmtId="3" fontId="9" fillId="3" borderId="47" xfId="0" applyNumberFormat="1" applyFont="1" applyFill="1" applyBorder="1" applyAlignment="1" applyProtection="1">
      <alignment horizontal="right"/>
      <protection locked="0"/>
    </xf>
    <xf numFmtId="0" fontId="9" fillId="2" borderId="44" xfId="0" applyFont="1" applyFill="1" applyBorder="1" applyAlignment="1">
      <alignment horizontal="left" wrapText="1"/>
    </xf>
    <xf numFmtId="0" fontId="4" fillId="2" borderId="43" xfId="0" applyFont="1" applyFill="1" applyBorder="1" applyAlignment="1">
      <alignment horizontal="left" wrapText="1" indent="2"/>
    </xf>
    <xf numFmtId="0" fontId="4" fillId="2" borderId="8" xfId="0" applyFont="1" applyFill="1" applyBorder="1" applyAlignment="1">
      <alignment horizontal="left" wrapText="1" indent="2"/>
    </xf>
    <xf numFmtId="0" fontId="33" fillId="2" borderId="0" xfId="0" applyFont="1" applyFill="1" applyAlignment="1">
      <alignment horizontal="justify"/>
    </xf>
    <xf numFmtId="0" fontId="32" fillId="2" borderId="48" xfId="0" applyFont="1" applyFill="1" applyBorder="1" applyAlignment="1">
      <alignment horizontal="center"/>
    </xf>
    <xf numFmtId="3" fontId="32" fillId="3" borderId="27" xfId="0" applyNumberFormat="1" applyFont="1" applyFill="1" applyBorder="1" applyAlignment="1">
      <alignment horizontal="right" wrapText="1"/>
    </xf>
    <xf numFmtId="3" fontId="32" fillId="3" borderId="27" xfId="0" applyNumberFormat="1" applyFont="1" applyFill="1" applyBorder="1" applyAlignment="1">
      <alignment horizontal="right"/>
    </xf>
    <xf numFmtId="3" fontId="32" fillId="3" borderId="49" xfId="0" applyNumberFormat="1" applyFont="1" applyFill="1" applyBorder="1" applyAlignment="1">
      <alignment horizontal="right"/>
    </xf>
    <xf numFmtId="3" fontId="32" fillId="2" borderId="49" xfId="0" applyNumberFormat="1" applyFont="1" applyFill="1" applyBorder="1" applyAlignment="1">
      <alignment horizontal="right" wrapText="1"/>
    </xf>
    <xf numFmtId="3" fontId="32" fillId="2" borderId="50" xfId="0" applyNumberFormat="1" applyFont="1" applyFill="1" applyBorder="1" applyAlignment="1">
      <alignment horizontal="right" wrapText="1"/>
    </xf>
    <xf numFmtId="3" fontId="9" fillId="3" borderId="49" xfId="0" applyNumberFormat="1" applyFont="1" applyFill="1" applyBorder="1" applyAlignment="1">
      <alignment horizontal="right"/>
    </xf>
    <xf numFmtId="3" fontId="9" fillId="3" borderId="39" xfId="0" applyNumberFormat="1" applyFont="1" applyFill="1" applyBorder="1" applyAlignment="1">
      <alignment horizontal="right" wrapText="1"/>
    </xf>
    <xf numFmtId="0" fontId="9" fillId="2" borderId="43" xfId="0" applyFont="1" applyFill="1" applyBorder="1" applyAlignment="1">
      <alignment horizontal="left" indent="1"/>
    </xf>
    <xf numFmtId="3" fontId="9" fillId="3" borderId="18" xfId="0" applyNumberFormat="1" applyFont="1" applyFill="1" applyBorder="1" applyAlignment="1">
      <alignment horizontal="right"/>
    </xf>
    <xf numFmtId="3" fontId="9" fillId="3" borderId="47" xfId="0" applyNumberFormat="1" applyFont="1" applyFill="1" applyBorder="1" applyAlignment="1">
      <alignment horizontal="right"/>
    </xf>
    <xf numFmtId="0" fontId="9" fillId="2" borderId="44" xfId="0" applyFont="1" applyFill="1" applyBorder="1" applyAlignment="1">
      <alignment horizontal="left" indent="1"/>
    </xf>
    <xf numFmtId="166" fontId="9" fillId="3" borderId="43" xfId="0" applyNumberFormat="1" applyFont="1" applyFill="1" applyBorder="1" applyProtection="1">
      <protection locked="0"/>
    </xf>
    <xf numFmtId="166" fontId="9" fillId="3" borderId="44" xfId="0" applyNumberFormat="1" applyFont="1" applyFill="1" applyBorder="1" applyProtection="1">
      <protection locked="0"/>
    </xf>
    <xf numFmtId="3" fontId="9" fillId="0" borderId="27" xfId="0" applyNumberFormat="1" applyFont="1" applyBorder="1" applyAlignment="1">
      <alignment horizontal="right" wrapText="1"/>
    </xf>
    <xf numFmtId="3" fontId="9" fillId="0" borderId="41" xfId="0" applyNumberFormat="1" applyFont="1" applyBorder="1" applyAlignment="1">
      <alignment horizontal="right" wrapText="1"/>
    </xf>
    <xf numFmtId="0" fontId="9" fillId="2" borderId="8" xfId="0" applyFont="1" applyFill="1" applyBorder="1" applyAlignment="1">
      <alignment horizontal="justify" vertical="top" wrapText="1"/>
    </xf>
    <xf numFmtId="3" fontId="4" fillId="2" borderId="9" xfId="0" applyNumberFormat="1" applyFont="1" applyFill="1" applyBorder="1" applyAlignment="1">
      <alignment horizontal="right" wrapText="1"/>
    </xf>
    <xf numFmtId="3" fontId="4" fillId="2" borderId="39" xfId="0" applyNumberFormat="1" applyFont="1" applyFill="1" applyBorder="1" applyAlignment="1">
      <alignment horizontal="right" wrapText="1"/>
    </xf>
    <xf numFmtId="3" fontId="4" fillId="3" borderId="9" xfId="0" applyNumberFormat="1" applyFont="1" applyFill="1" applyBorder="1" applyAlignment="1" applyProtection="1">
      <alignment horizontal="right" wrapText="1"/>
      <protection locked="0"/>
    </xf>
    <xf numFmtId="3" fontId="4" fillId="3" borderId="39" xfId="0" applyNumberFormat="1" applyFont="1" applyFill="1" applyBorder="1" applyAlignment="1" applyProtection="1">
      <alignment horizontal="right" wrapText="1"/>
      <protection locked="0"/>
    </xf>
    <xf numFmtId="0" fontId="9" fillId="2" borderId="44" xfId="0" applyFont="1" applyFill="1" applyBorder="1" applyAlignment="1">
      <alignment horizontal="left" indent="2"/>
    </xf>
    <xf numFmtId="3" fontId="4" fillId="3" borderId="45" xfId="0" applyNumberFormat="1" applyFont="1" applyFill="1" applyBorder="1" applyAlignment="1" applyProtection="1">
      <alignment horizontal="right" wrapText="1"/>
      <protection locked="0"/>
    </xf>
    <xf numFmtId="3" fontId="4" fillId="3" borderId="46" xfId="0" applyNumberFormat="1" applyFont="1" applyFill="1" applyBorder="1" applyAlignment="1" applyProtection="1">
      <alignment horizontal="right" wrapText="1"/>
      <protection locked="0"/>
    </xf>
    <xf numFmtId="0" fontId="27" fillId="2" borderId="0" xfId="0" applyFont="1" applyFill="1" applyAlignment="1" applyProtection="1">
      <alignment horizontal="justify"/>
      <protection locked="0"/>
    </xf>
    <xf numFmtId="0" fontId="9" fillId="2" borderId="44" xfId="0" applyFont="1" applyFill="1" applyBorder="1" applyAlignment="1">
      <alignment horizontal="justify" vertical="top" wrapText="1"/>
    </xf>
    <xf numFmtId="3" fontId="4" fillId="2" borderId="45" xfId="0" applyNumberFormat="1" applyFont="1" applyFill="1" applyBorder="1" applyAlignment="1">
      <alignment horizontal="right" wrapText="1"/>
    </xf>
    <xf numFmtId="3" fontId="4" fillId="2" borderId="46" xfId="0" applyNumberFormat="1" applyFont="1" applyFill="1" applyBorder="1" applyAlignment="1">
      <alignment horizontal="right" wrapText="1"/>
    </xf>
    <xf numFmtId="0" fontId="9" fillId="2" borderId="43" xfId="0" applyFont="1" applyFill="1" applyBorder="1"/>
    <xf numFmtId="3" fontId="9" fillId="2" borderId="49" xfId="0" applyNumberFormat="1" applyFont="1" applyFill="1" applyBorder="1" applyAlignment="1">
      <alignment horizontal="right" wrapText="1"/>
    </xf>
    <xf numFmtId="3" fontId="9" fillId="3" borderId="49" xfId="0" applyNumberFormat="1" applyFont="1" applyFill="1" applyBorder="1" applyAlignment="1" applyProtection="1">
      <alignment horizontal="right" wrapText="1"/>
      <protection locked="0"/>
    </xf>
    <xf numFmtId="3" fontId="9" fillId="2" borderId="50" xfId="0" applyNumberFormat="1" applyFont="1" applyFill="1" applyBorder="1" applyAlignment="1">
      <alignment horizontal="right" wrapText="1"/>
    </xf>
    <xf numFmtId="0" fontId="6" fillId="2" borderId="0" xfId="0" applyFont="1" applyFill="1" applyAlignment="1">
      <alignment horizontal="left"/>
    </xf>
    <xf numFmtId="0" fontId="12" fillId="2" borderId="40" xfId="0" applyFont="1" applyFill="1" applyBorder="1"/>
    <xf numFmtId="0" fontId="28" fillId="2" borderId="43" xfId="0" applyFont="1" applyFill="1" applyBorder="1" applyAlignment="1">
      <alignment wrapText="1"/>
    </xf>
    <xf numFmtId="0" fontId="9" fillId="2" borderId="43" xfId="0" applyFont="1" applyFill="1" applyBorder="1" applyAlignment="1">
      <alignment wrapText="1"/>
    </xf>
    <xf numFmtId="0" fontId="9" fillId="2" borderId="20" xfId="0" applyFont="1" applyFill="1" applyBorder="1"/>
    <xf numFmtId="3" fontId="4" fillId="2" borderId="9" xfId="0" applyNumberFormat="1" applyFont="1" applyFill="1" applyBorder="1" applyAlignment="1">
      <alignment wrapText="1"/>
    </xf>
    <xf numFmtId="3" fontId="4" fillId="2" borderId="39" xfId="0" applyNumberFormat="1" applyFont="1" applyFill="1" applyBorder="1" applyAlignment="1">
      <alignment wrapText="1"/>
    </xf>
    <xf numFmtId="3" fontId="4" fillId="3" borderId="9" xfId="0" applyNumberFormat="1" applyFont="1" applyFill="1" applyBorder="1" applyAlignment="1">
      <alignment wrapText="1"/>
    </xf>
    <xf numFmtId="3" fontId="4" fillId="3" borderId="39" xfId="0" applyNumberFormat="1" applyFont="1" applyFill="1" applyBorder="1" applyAlignment="1">
      <alignment wrapText="1"/>
    </xf>
    <xf numFmtId="3" fontId="4" fillId="3" borderId="45" xfId="0" applyNumberFormat="1" applyFont="1" applyFill="1" applyBorder="1" applyAlignment="1">
      <alignment wrapText="1"/>
    </xf>
    <xf numFmtId="3" fontId="4" fillId="3" borderId="46" xfId="0" applyNumberFormat="1" applyFont="1" applyFill="1" applyBorder="1" applyAlignment="1">
      <alignment wrapText="1"/>
    </xf>
    <xf numFmtId="0" fontId="27" fillId="2" borderId="0" xfId="0" applyFont="1" applyFill="1" applyAlignment="1">
      <alignment horizontal="justify"/>
    </xf>
    <xf numFmtId="3" fontId="4" fillId="3" borderId="9" xfId="0" applyNumberFormat="1" applyFont="1" applyFill="1" applyBorder="1" applyAlignment="1">
      <alignment horizontal="right" wrapText="1"/>
    </xf>
    <xf numFmtId="3" fontId="4" fillId="3" borderId="39" xfId="0" applyNumberFormat="1" applyFont="1" applyFill="1" applyBorder="1" applyAlignment="1">
      <alignment horizontal="right" wrapText="1"/>
    </xf>
    <xf numFmtId="3" fontId="4" fillId="3" borderId="45" xfId="0" applyNumberFormat="1" applyFont="1" applyFill="1" applyBorder="1" applyAlignment="1">
      <alignment horizontal="right" wrapText="1"/>
    </xf>
    <xf numFmtId="3" fontId="4" fillId="3" borderId="46" xfId="0" applyNumberFormat="1" applyFont="1" applyFill="1" applyBorder="1" applyAlignment="1">
      <alignment horizontal="right" wrapText="1"/>
    </xf>
    <xf numFmtId="0" fontId="4" fillId="2" borderId="0" xfId="0" applyFont="1" applyFill="1" applyAlignment="1">
      <alignment horizontal="right" wrapText="1"/>
    </xf>
    <xf numFmtId="3" fontId="9" fillId="3" borderId="49" xfId="0" applyNumberFormat="1" applyFont="1" applyFill="1" applyBorder="1" applyAlignment="1">
      <alignment horizontal="right" wrapText="1"/>
    </xf>
    <xf numFmtId="0" fontId="6" fillId="2" borderId="0" xfId="0" applyFont="1" applyFill="1" applyAlignment="1">
      <alignment horizontal="left" indent="4"/>
    </xf>
    <xf numFmtId="0" fontId="9" fillId="3" borderId="41" xfId="0" applyFont="1" applyFill="1" applyBorder="1" applyAlignment="1" applyProtection="1">
      <alignment wrapText="1"/>
      <protection locked="0"/>
    </xf>
    <xf numFmtId="0" fontId="9" fillId="3" borderId="51" xfId="0" applyFont="1" applyFill="1" applyBorder="1" applyAlignment="1" applyProtection="1">
      <alignment wrapText="1"/>
      <protection locked="0"/>
    </xf>
    <xf numFmtId="3" fontId="9" fillId="3" borderId="52" xfId="0" applyNumberFormat="1" applyFont="1" applyFill="1" applyBorder="1" applyAlignment="1" applyProtection="1">
      <alignment horizontal="right" wrapText="1"/>
      <protection locked="0"/>
    </xf>
    <xf numFmtId="0" fontId="9" fillId="3" borderId="53" xfId="0" applyFont="1" applyFill="1" applyBorder="1" applyAlignment="1" applyProtection="1">
      <alignment wrapText="1"/>
      <protection locked="0"/>
    </xf>
    <xf numFmtId="3" fontId="9" fillId="3" borderId="54" xfId="0" applyNumberFormat="1" applyFont="1" applyFill="1" applyBorder="1" applyAlignment="1" applyProtection="1">
      <alignment horizontal="right" wrapText="1"/>
      <protection locked="0"/>
    </xf>
    <xf numFmtId="0" fontId="34" fillId="0" borderId="18" xfId="6" applyFont="1" applyBorder="1" applyAlignment="1" applyProtection="1">
      <alignment horizontal="center"/>
      <protection locked="0"/>
    </xf>
    <xf numFmtId="0" fontId="34" fillId="0" borderId="7" xfId="6" applyFont="1" applyBorder="1" applyAlignment="1" applyProtection="1">
      <alignment horizontal="center"/>
      <protection locked="0"/>
    </xf>
    <xf numFmtId="3" fontId="28" fillId="2" borderId="45" xfId="0" applyNumberFormat="1" applyFont="1" applyFill="1" applyBorder="1" applyAlignment="1">
      <alignment horizontal="right" wrapText="1"/>
    </xf>
    <xf numFmtId="3" fontId="28" fillId="2" borderId="46" xfId="0" applyNumberFormat="1" applyFont="1" applyFill="1" applyBorder="1" applyAlignment="1">
      <alignment horizontal="right" wrapText="1"/>
    </xf>
    <xf numFmtId="0" fontId="9" fillId="2" borderId="43" xfId="0" applyFont="1" applyFill="1" applyBorder="1" applyAlignment="1" applyProtection="1">
      <alignment horizontal="left"/>
      <protection locked="0"/>
    </xf>
    <xf numFmtId="0" fontId="9" fillId="2" borderId="44" xfId="0" applyFont="1" applyFill="1" applyBorder="1" applyAlignment="1" applyProtection="1">
      <alignment horizontal="left"/>
      <protection locked="0"/>
    </xf>
    <xf numFmtId="0" fontId="4" fillId="2" borderId="27" xfId="0" applyFont="1" applyFill="1" applyBorder="1" applyAlignment="1" applyProtection="1">
      <alignment horizontal="center"/>
      <protection locked="0"/>
    </xf>
    <xf numFmtId="0" fontId="9" fillId="2" borderId="40" xfId="0" applyFont="1" applyFill="1" applyBorder="1" applyAlignment="1" applyProtection="1">
      <alignment horizontal="left"/>
      <protection locked="0"/>
    </xf>
    <xf numFmtId="9" fontId="26" fillId="2" borderId="1" xfId="0" applyNumberFormat="1" applyFont="1" applyFill="1" applyBorder="1" applyAlignment="1">
      <alignment horizontal="center" wrapText="1"/>
    </xf>
    <xf numFmtId="3" fontId="26" fillId="3" borderId="41" xfId="0" applyNumberFormat="1" applyFont="1" applyFill="1" applyBorder="1" applyAlignment="1" applyProtection="1">
      <alignment horizontal="right" wrapText="1"/>
      <protection locked="0"/>
    </xf>
    <xf numFmtId="3" fontId="26" fillId="3" borderId="45" xfId="0" applyNumberFormat="1" applyFont="1" applyFill="1" applyBorder="1" applyAlignment="1" applyProtection="1">
      <alignment horizontal="right" wrapText="1"/>
      <protection locked="0"/>
    </xf>
    <xf numFmtId="3" fontId="26" fillId="3" borderId="46" xfId="0" applyNumberFormat="1" applyFont="1" applyFill="1" applyBorder="1" applyAlignment="1" applyProtection="1">
      <alignment horizontal="right" wrapText="1"/>
      <protection locked="0"/>
    </xf>
    <xf numFmtId="0" fontId="4" fillId="2" borderId="27" xfId="0" applyFont="1" applyFill="1" applyBorder="1" applyAlignment="1" applyProtection="1">
      <alignment horizontal="center" wrapText="1"/>
      <protection locked="0"/>
    </xf>
    <xf numFmtId="0" fontId="4" fillId="2" borderId="41" xfId="0" applyFont="1" applyFill="1" applyBorder="1" applyAlignment="1" applyProtection="1">
      <alignment horizontal="center" wrapText="1"/>
      <protection locked="0"/>
    </xf>
    <xf numFmtId="0" fontId="4" fillId="2" borderId="1" xfId="0" applyFont="1" applyFill="1" applyBorder="1" applyAlignment="1" applyProtection="1">
      <alignment horizontal="center" wrapText="1"/>
      <protection locked="0"/>
    </xf>
    <xf numFmtId="0" fontId="4" fillId="2" borderId="42" xfId="0" applyFont="1" applyFill="1" applyBorder="1" applyAlignment="1" applyProtection="1">
      <alignment horizontal="center" wrapText="1"/>
      <protection locked="0"/>
    </xf>
    <xf numFmtId="0" fontId="9" fillId="2" borderId="40" xfId="0" applyFont="1" applyFill="1" applyBorder="1" applyAlignment="1">
      <alignment horizontal="left"/>
    </xf>
    <xf numFmtId="0" fontId="28" fillId="2" borderId="44" xfId="0" applyFont="1" applyFill="1" applyBorder="1" applyAlignment="1">
      <alignment horizontal="left"/>
    </xf>
    <xf numFmtId="0" fontId="48" fillId="2" borderId="0" xfId="0" applyFont="1" applyFill="1" applyAlignment="1">
      <alignment horizontal="left"/>
    </xf>
    <xf numFmtId="3" fontId="9" fillId="3" borderId="11" xfId="0" applyNumberFormat="1" applyFont="1" applyFill="1" applyBorder="1" applyAlignment="1" applyProtection="1">
      <alignment horizontal="right"/>
      <protection locked="0"/>
    </xf>
    <xf numFmtId="0" fontId="48" fillId="2" borderId="0" xfId="0" applyFont="1" applyFill="1"/>
    <xf numFmtId="0" fontId="49" fillId="2" borderId="0" xfId="0" applyFont="1" applyFill="1"/>
    <xf numFmtId="0" fontId="28" fillId="6" borderId="40" xfId="0" applyFont="1" applyFill="1" applyBorder="1" applyAlignment="1">
      <alignment horizontal="justify"/>
    </xf>
    <xf numFmtId="0" fontId="28" fillId="6" borderId="43" xfId="0" applyFont="1" applyFill="1" applyBorder="1" applyAlignment="1">
      <alignment horizontal="justify"/>
    </xf>
    <xf numFmtId="3" fontId="28" fillId="6" borderId="27" xfId="0" applyNumberFormat="1" applyFont="1" applyFill="1" applyBorder="1"/>
    <xf numFmtId="3" fontId="28" fillId="6" borderId="49" xfId="0" applyNumberFormat="1" applyFont="1" applyFill="1" applyBorder="1"/>
    <xf numFmtId="0" fontId="9" fillId="6" borderId="43" xfId="0" applyFont="1" applyFill="1" applyBorder="1" applyAlignment="1">
      <alignment horizontal="justify"/>
    </xf>
    <xf numFmtId="0" fontId="9" fillId="6" borderId="8" xfId="0" applyFont="1" applyFill="1" applyBorder="1" applyAlignment="1">
      <alignment horizontal="justify"/>
    </xf>
    <xf numFmtId="0" fontId="9" fillId="6" borderId="27" xfId="0" applyFont="1" applyFill="1" applyBorder="1" applyAlignment="1">
      <alignment horizontal="center"/>
    </xf>
    <xf numFmtId="0" fontId="9" fillId="6" borderId="49" xfId="0" applyFont="1" applyFill="1" applyBorder="1" applyAlignment="1">
      <alignment horizontal="center"/>
    </xf>
    <xf numFmtId="3" fontId="28" fillId="6" borderId="45" xfId="0" applyNumberFormat="1" applyFont="1" applyFill="1" applyBorder="1"/>
    <xf numFmtId="3" fontId="28" fillId="6" borderId="50" xfId="0" applyNumberFormat="1" applyFont="1" applyFill="1" applyBorder="1"/>
    <xf numFmtId="0" fontId="9" fillId="3" borderId="43" xfId="0" applyFont="1" applyFill="1" applyBorder="1" applyAlignment="1" applyProtection="1">
      <alignment horizontal="left" vertical="top" wrapText="1"/>
      <protection locked="0"/>
    </xf>
    <xf numFmtId="0" fontId="35" fillId="6" borderId="43" xfId="0" applyFont="1" applyFill="1" applyBorder="1" applyAlignment="1">
      <alignment horizontal="justify"/>
    </xf>
    <xf numFmtId="0" fontId="18" fillId="6" borderId="27" xfId="0" applyFont="1" applyFill="1" applyBorder="1" applyAlignment="1">
      <alignment horizontal="center" wrapText="1"/>
    </xf>
    <xf numFmtId="0" fontId="18" fillId="2" borderId="0" xfId="0" applyFont="1" applyFill="1"/>
    <xf numFmtId="0" fontId="50" fillId="2" borderId="43" xfId="0" applyFont="1" applyFill="1" applyBorder="1" applyAlignment="1">
      <alignment horizontal="left"/>
    </xf>
    <xf numFmtId="0" fontId="18" fillId="2" borderId="18" xfId="0" applyFont="1" applyFill="1" applyBorder="1" applyAlignment="1">
      <alignment horizontal="center" wrapText="1"/>
    </xf>
    <xf numFmtId="0" fontId="12" fillId="0" borderId="0" xfId="0" applyFont="1"/>
    <xf numFmtId="3" fontId="9" fillId="2" borderId="0" xfId="0" applyNumberFormat="1" applyFont="1" applyFill="1" applyAlignment="1">
      <alignment horizontal="left" wrapText="1"/>
    </xf>
    <xf numFmtId="4" fontId="9" fillId="2" borderId="0" xfId="0" applyNumberFormat="1" applyFont="1" applyFill="1" applyAlignment="1">
      <alignment horizontal="left" wrapText="1"/>
    </xf>
    <xf numFmtId="4" fontId="9" fillId="2" borderId="0" xfId="0" applyNumberFormat="1" applyFont="1" applyFill="1" applyAlignment="1">
      <alignment wrapText="1"/>
    </xf>
    <xf numFmtId="4" fontId="9" fillId="0" borderId="0" xfId="0" applyNumberFormat="1" applyFont="1" applyAlignment="1">
      <alignment wrapText="1"/>
    </xf>
    <xf numFmtId="0" fontId="50" fillId="2" borderId="40" xfId="0" applyFont="1" applyFill="1" applyBorder="1" applyAlignment="1">
      <alignment horizontal="left"/>
    </xf>
    <xf numFmtId="0" fontId="50" fillId="2" borderId="44" xfId="0" applyFont="1" applyFill="1" applyBorder="1" applyAlignment="1">
      <alignment horizontal="left"/>
    </xf>
    <xf numFmtId="0" fontId="5" fillId="2" borderId="0" xfId="2" applyFont="1" applyFill="1" applyAlignment="1" applyProtection="1"/>
    <xf numFmtId="0" fontId="50" fillId="2" borderId="43" xfId="0" applyFont="1" applyFill="1" applyBorder="1" applyAlignment="1">
      <alignment horizontal="left" wrapText="1"/>
    </xf>
    <xf numFmtId="0" fontId="50" fillId="2" borderId="40" xfId="0" applyFont="1" applyFill="1" applyBorder="1" applyAlignment="1" applyProtection="1">
      <alignment horizontal="left"/>
      <protection locked="0"/>
    </xf>
    <xf numFmtId="0" fontId="47" fillId="2" borderId="27" xfId="0" applyFont="1" applyFill="1" applyBorder="1" applyAlignment="1" applyProtection="1">
      <alignment horizontal="center" wrapText="1"/>
      <protection locked="0"/>
    </xf>
    <xf numFmtId="0" fontId="47" fillId="2" borderId="41" xfId="0" applyFont="1" applyFill="1" applyBorder="1" applyAlignment="1" applyProtection="1">
      <alignment horizontal="center" wrapText="1"/>
      <protection locked="0"/>
    </xf>
    <xf numFmtId="0" fontId="47" fillId="2" borderId="0" xfId="0" applyFont="1" applyFill="1" applyProtection="1">
      <protection locked="0"/>
    </xf>
    <xf numFmtId="0" fontId="47" fillId="2" borderId="1" xfId="0" applyFont="1" applyFill="1" applyBorder="1" applyAlignment="1" applyProtection="1">
      <alignment horizontal="center" wrapText="1"/>
      <protection locked="0"/>
    </xf>
    <xf numFmtId="0" fontId="47" fillId="2" borderId="42" xfId="0" applyFont="1" applyFill="1" applyBorder="1" applyAlignment="1" applyProtection="1">
      <alignment horizontal="center" wrapText="1"/>
      <protection locked="0"/>
    </xf>
    <xf numFmtId="0" fontId="50" fillId="2" borderId="43" xfId="0" applyFont="1" applyFill="1" applyBorder="1" applyAlignment="1" applyProtection="1">
      <alignment horizontal="left"/>
      <protection locked="0"/>
    </xf>
    <xf numFmtId="3" fontId="50" fillId="3" borderId="27" xfId="0" applyNumberFormat="1" applyFont="1" applyFill="1" applyBorder="1" applyAlignment="1" applyProtection="1">
      <alignment horizontal="right" wrapText="1"/>
      <protection locked="0"/>
    </xf>
    <xf numFmtId="3" fontId="50" fillId="3" borderId="41" xfId="0" applyNumberFormat="1" applyFont="1" applyFill="1" applyBorder="1" applyAlignment="1" applyProtection="1">
      <alignment horizontal="right" wrapText="1"/>
      <protection locked="0"/>
    </xf>
    <xf numFmtId="0" fontId="50" fillId="2" borderId="44" xfId="0" applyFont="1" applyFill="1" applyBorder="1" applyAlignment="1" applyProtection="1">
      <alignment horizontal="left"/>
      <protection locked="0"/>
    </xf>
    <xf numFmtId="3" fontId="50" fillId="3" borderId="45" xfId="0" applyNumberFormat="1" applyFont="1" applyFill="1" applyBorder="1" applyAlignment="1" applyProtection="1">
      <alignment horizontal="right" wrapText="1"/>
      <protection locked="0"/>
    </xf>
    <xf numFmtId="3" fontId="50" fillId="3" borderId="46" xfId="0" applyNumberFormat="1" applyFont="1" applyFill="1" applyBorder="1" applyAlignment="1" applyProtection="1">
      <alignment horizontal="right" wrapText="1"/>
      <protection locked="0"/>
    </xf>
    <xf numFmtId="0" fontId="50" fillId="2" borderId="44" xfId="0" applyFont="1" applyFill="1" applyBorder="1" applyAlignment="1">
      <alignment horizontal="left" wrapText="1"/>
    </xf>
    <xf numFmtId="0" fontId="51" fillId="2" borderId="44" xfId="0" applyFont="1" applyFill="1" applyBorder="1" applyAlignment="1">
      <alignment horizontal="left"/>
    </xf>
    <xf numFmtId="0" fontId="18" fillId="2" borderId="0" xfId="0" applyFont="1" applyFill="1" applyAlignment="1">
      <alignment horizontal="justify"/>
    </xf>
    <xf numFmtId="3" fontId="9" fillId="3" borderId="11" xfId="0" applyNumberFormat="1" applyFont="1" applyFill="1" applyBorder="1" applyAlignment="1">
      <alignment horizontal="right"/>
    </xf>
    <xf numFmtId="0" fontId="50" fillId="2" borderId="27" xfId="0" applyFont="1" applyFill="1" applyBorder="1" applyAlignment="1">
      <alignment horizontal="center" wrapText="1"/>
    </xf>
    <xf numFmtId="0" fontId="50" fillId="2" borderId="41" xfId="0" applyFont="1" applyFill="1" applyBorder="1" applyAlignment="1">
      <alignment horizontal="center" wrapText="1"/>
    </xf>
    <xf numFmtId="0" fontId="50" fillId="2" borderId="43" xfId="0" applyFont="1" applyFill="1" applyBorder="1" applyAlignment="1">
      <alignment horizontal="left" indent="2"/>
    </xf>
    <xf numFmtId="0" fontId="11" fillId="2" borderId="0" xfId="0" applyFont="1" applyFill="1" applyProtection="1">
      <protection locked="0"/>
    </xf>
    <xf numFmtId="0" fontId="9" fillId="2" borderId="40" xfId="0" applyFont="1" applyFill="1" applyBorder="1" applyAlignment="1" applyProtection="1">
      <alignment horizontal="center"/>
      <protection locked="0"/>
    </xf>
    <xf numFmtId="0" fontId="9" fillId="2" borderId="1" xfId="0" applyFont="1" applyFill="1" applyBorder="1" applyAlignment="1" applyProtection="1">
      <alignment horizontal="center" wrapText="1"/>
      <protection locked="0"/>
    </xf>
    <xf numFmtId="0" fontId="9" fillId="2" borderId="42" xfId="0" applyFont="1" applyFill="1" applyBorder="1" applyAlignment="1" applyProtection="1">
      <alignment horizontal="center" wrapText="1"/>
      <protection locked="0"/>
    </xf>
    <xf numFmtId="0" fontId="9" fillId="2" borderId="40" xfId="0" applyFont="1" applyFill="1" applyBorder="1" applyAlignment="1" applyProtection="1">
      <alignment horizontal="center" wrapText="1"/>
      <protection locked="0"/>
    </xf>
    <xf numFmtId="0" fontId="9" fillId="3" borderId="43" xfId="0" applyFont="1" applyFill="1" applyBorder="1" applyAlignment="1" applyProtection="1">
      <alignment horizontal="left"/>
      <protection locked="0"/>
    </xf>
    <xf numFmtId="0" fontId="9" fillId="3" borderId="44" xfId="0" applyFont="1" applyFill="1" applyBorder="1" applyAlignment="1" applyProtection="1">
      <alignment horizontal="left"/>
      <protection locked="0"/>
    </xf>
    <xf numFmtId="0" fontId="7" fillId="2" borderId="0" xfId="0" applyFont="1" applyFill="1" applyAlignment="1" applyProtection="1">
      <alignment horizontal="justify"/>
      <protection locked="0"/>
    </xf>
    <xf numFmtId="0" fontId="24" fillId="2" borderId="0" xfId="0" applyFont="1" applyFill="1" applyProtection="1">
      <protection locked="0"/>
    </xf>
    <xf numFmtId="0" fontId="29" fillId="2" borderId="0" xfId="0" applyFont="1" applyFill="1" applyProtection="1">
      <protection locked="0"/>
    </xf>
    <xf numFmtId="0" fontId="9" fillId="3" borderId="27" xfId="0" applyFont="1" applyFill="1" applyBorder="1" applyAlignment="1" applyProtection="1">
      <alignment horizontal="left" vertical="top" wrapText="1"/>
      <protection locked="0"/>
    </xf>
    <xf numFmtId="0" fontId="9" fillId="3" borderId="45" xfId="0" applyFont="1" applyFill="1" applyBorder="1" applyAlignment="1" applyProtection="1">
      <alignment horizontal="left" vertical="top" wrapText="1"/>
      <protection locked="0"/>
    </xf>
    <xf numFmtId="0" fontId="9" fillId="2" borderId="40" xfId="0" applyFont="1" applyFill="1" applyBorder="1" applyAlignment="1" applyProtection="1">
      <alignment wrapText="1"/>
      <protection locked="0"/>
    </xf>
    <xf numFmtId="0" fontId="50" fillId="2" borderId="42" xfId="0" applyFont="1" applyFill="1" applyBorder="1" applyAlignment="1" applyProtection="1">
      <alignment horizontal="center" wrapText="1"/>
      <protection locked="0"/>
    </xf>
    <xf numFmtId="0" fontId="9" fillId="3" borderId="41" xfId="0" applyFont="1" applyFill="1" applyBorder="1" applyProtection="1">
      <protection locked="0"/>
    </xf>
    <xf numFmtId="0" fontId="9" fillId="3" borderId="46" xfId="0" applyFont="1" applyFill="1" applyBorder="1" applyProtection="1">
      <protection locked="0"/>
    </xf>
    <xf numFmtId="0" fontId="9" fillId="2" borderId="44" xfId="0" applyFont="1" applyFill="1" applyBorder="1" applyAlignment="1" applyProtection="1">
      <alignment wrapText="1"/>
      <protection locked="0"/>
    </xf>
    <xf numFmtId="3" fontId="9" fillId="2" borderId="45" xfId="0" applyNumberFormat="1" applyFont="1" applyFill="1" applyBorder="1" applyAlignment="1" applyProtection="1">
      <alignment horizontal="right"/>
      <protection locked="0"/>
    </xf>
    <xf numFmtId="3" fontId="9" fillId="2" borderId="46" xfId="0" applyNumberFormat="1" applyFont="1" applyFill="1" applyBorder="1" applyAlignment="1" applyProtection="1">
      <alignment horizontal="right"/>
      <protection locked="0"/>
    </xf>
    <xf numFmtId="4" fontId="9" fillId="2" borderId="45" xfId="0" applyNumberFormat="1" applyFont="1" applyFill="1" applyBorder="1" applyAlignment="1" applyProtection="1">
      <alignment horizontal="right"/>
      <protection locked="0"/>
    </xf>
    <xf numFmtId="0" fontId="50" fillId="2" borderId="43" xfId="0" applyFont="1" applyFill="1" applyBorder="1" applyAlignment="1">
      <alignment horizontal="left" wrapText="1" indent="2"/>
    </xf>
    <xf numFmtId="0" fontId="50" fillId="2" borderId="43" xfId="0" applyFont="1" applyFill="1" applyBorder="1" applyAlignment="1">
      <alignment horizontal="left" wrapText="1" indent="1"/>
    </xf>
    <xf numFmtId="0" fontId="9" fillId="2" borderId="1" xfId="0" applyFont="1" applyFill="1" applyBorder="1" applyAlignment="1" applyProtection="1">
      <alignment horizontal="center"/>
      <protection locked="0"/>
    </xf>
    <xf numFmtId="0" fontId="9" fillId="2" borderId="42" xfId="0" applyFont="1" applyFill="1" applyBorder="1" applyAlignment="1" applyProtection="1">
      <alignment horizontal="center"/>
      <protection locked="0"/>
    </xf>
    <xf numFmtId="0" fontId="6" fillId="2" borderId="0" xfId="0" applyFont="1" applyFill="1" applyProtection="1">
      <protection locked="0"/>
    </xf>
    <xf numFmtId="0" fontId="20" fillId="2" borderId="0" xfId="0" applyFont="1" applyFill="1" applyProtection="1">
      <protection locked="0"/>
    </xf>
    <xf numFmtId="0" fontId="25" fillId="2" borderId="0" xfId="0" applyFont="1" applyFill="1" applyProtection="1">
      <protection locked="0"/>
    </xf>
    <xf numFmtId="0" fontId="6" fillId="2" borderId="40" xfId="0" applyFont="1" applyFill="1" applyBorder="1" applyAlignment="1" applyProtection="1">
      <alignment wrapText="1"/>
      <protection locked="0"/>
    </xf>
    <xf numFmtId="0" fontId="9" fillId="2" borderId="1" xfId="0" applyFont="1" applyFill="1" applyBorder="1" applyAlignment="1" applyProtection="1">
      <alignment horizontal="center" vertical="center" wrapText="1"/>
      <protection locked="0"/>
    </xf>
    <xf numFmtId="0" fontId="9" fillId="2" borderId="42" xfId="0" applyFont="1" applyFill="1" applyBorder="1" applyAlignment="1" applyProtection="1">
      <alignment horizontal="center" vertical="center" wrapText="1"/>
      <protection locked="0"/>
    </xf>
    <xf numFmtId="0" fontId="9" fillId="0" borderId="30" xfId="0" applyFont="1" applyBorder="1" applyProtection="1">
      <protection locked="0"/>
    </xf>
    <xf numFmtId="0" fontId="6" fillId="2" borderId="55" xfId="0" applyFont="1" applyFill="1" applyBorder="1" applyProtection="1">
      <protection locked="0"/>
    </xf>
    <xf numFmtId="0" fontId="6" fillId="2" borderId="43" xfId="0" applyFont="1" applyFill="1" applyBorder="1" applyAlignment="1" applyProtection="1">
      <alignment wrapText="1"/>
      <protection locked="0"/>
    </xf>
    <xf numFmtId="0" fontId="9" fillId="2" borderId="56" xfId="0" applyFont="1" applyFill="1" applyBorder="1" applyAlignment="1" applyProtection="1">
      <alignment horizontal="center" wrapText="1"/>
      <protection locked="0"/>
    </xf>
    <xf numFmtId="0" fontId="6" fillId="2" borderId="44" xfId="0" applyFont="1" applyFill="1" applyBorder="1" applyAlignment="1" applyProtection="1">
      <alignment wrapText="1"/>
      <protection locked="0"/>
    </xf>
    <xf numFmtId="0" fontId="12" fillId="0" borderId="32" xfId="6" applyFont="1" applyBorder="1"/>
    <xf numFmtId="0" fontId="12" fillId="0" borderId="2" xfId="6" applyFont="1" applyBorder="1"/>
    <xf numFmtId="0" fontId="6" fillId="2" borderId="25" xfId="0" applyFont="1" applyFill="1" applyBorder="1" applyAlignment="1">
      <alignment horizontal="center" wrapText="1"/>
    </xf>
    <xf numFmtId="3" fontId="9" fillId="2" borderId="25" xfId="0" applyNumberFormat="1" applyFont="1" applyFill="1" applyBorder="1" applyAlignment="1">
      <alignment horizontal="right" wrapText="1"/>
    </xf>
    <xf numFmtId="3" fontId="28" fillId="2" borderId="57" xfId="0" applyNumberFormat="1" applyFont="1" applyFill="1" applyBorder="1" applyAlignment="1">
      <alignment horizontal="right" wrapText="1"/>
    </xf>
    <xf numFmtId="3" fontId="28" fillId="2" borderId="25" xfId="0" applyNumberFormat="1" applyFont="1" applyFill="1" applyBorder="1" applyAlignment="1">
      <alignment horizontal="right" wrapText="1"/>
    </xf>
    <xf numFmtId="0" fontId="52" fillId="2" borderId="0" xfId="0" applyFont="1" applyFill="1"/>
    <xf numFmtId="0" fontId="53" fillId="0" borderId="0" xfId="6" applyFont="1"/>
    <xf numFmtId="0" fontId="47" fillId="2" borderId="0" xfId="0" applyFont="1" applyFill="1" applyAlignment="1">
      <alignment horizontal="left"/>
    </xf>
    <xf numFmtId="9" fontId="50" fillId="2" borderId="1" xfId="0" applyNumberFormat="1" applyFont="1" applyFill="1" applyBorder="1" applyAlignment="1">
      <alignment horizontal="center" wrapText="1"/>
    </xf>
    <xf numFmtId="3" fontId="26" fillId="3" borderId="42" xfId="0" applyNumberFormat="1" applyFont="1" applyFill="1" applyBorder="1" applyAlignment="1" applyProtection="1">
      <alignment horizontal="right" wrapText="1"/>
      <protection locked="0"/>
    </xf>
    <xf numFmtId="3" fontId="9" fillId="3" borderId="58" xfId="0" applyNumberFormat="1" applyFont="1" applyFill="1" applyBorder="1" applyAlignment="1" applyProtection="1">
      <alignment horizontal="right" wrapText="1"/>
      <protection locked="0"/>
    </xf>
    <xf numFmtId="0" fontId="9" fillId="0" borderId="40" xfId="0" applyFont="1" applyBorder="1" applyAlignment="1">
      <alignment vertical="center" wrapText="1"/>
    </xf>
    <xf numFmtId="0" fontId="9" fillId="0" borderId="1" xfId="0" applyFont="1" applyBorder="1" applyAlignment="1">
      <alignment horizontal="center" vertical="center"/>
    </xf>
    <xf numFmtId="0" fontId="9" fillId="0" borderId="42" xfId="0" applyFont="1" applyBorder="1" applyAlignment="1">
      <alignment horizontal="center" vertical="center" wrapText="1"/>
    </xf>
    <xf numFmtId="0" fontId="28" fillId="0" borderId="43" xfId="0" applyFont="1" applyBorder="1" applyAlignment="1">
      <alignment horizontal="center" vertical="center" wrapText="1"/>
    </xf>
    <xf numFmtId="0" fontId="9" fillId="0" borderId="43" xfId="0" applyFont="1" applyBorder="1" applyAlignment="1">
      <alignment horizontal="justify" vertical="center" wrapText="1"/>
    </xf>
    <xf numFmtId="0" fontId="9" fillId="0" borderId="43" xfId="0" applyFont="1" applyBorder="1" applyAlignment="1">
      <alignment vertical="center" wrapText="1"/>
    </xf>
    <xf numFmtId="0" fontId="9" fillId="0" borderId="43" xfId="0" applyFont="1" applyBorder="1" applyAlignment="1">
      <alignment horizontal="left" vertical="center" wrapText="1" indent="2"/>
    </xf>
    <xf numFmtId="0" fontId="28" fillId="0" borderId="43" xfId="0" applyFont="1" applyBorder="1" applyAlignment="1">
      <alignment vertical="center" wrapText="1"/>
    </xf>
    <xf numFmtId="0" fontId="28" fillId="0" borderId="8" xfId="0" applyFont="1" applyBorder="1" applyAlignment="1">
      <alignment horizontal="center" vertical="center" wrapText="1"/>
    </xf>
    <xf numFmtId="0" fontId="9" fillId="0" borderId="59" xfId="0" applyFont="1" applyBorder="1" applyAlignment="1">
      <alignment horizontal="justify" vertical="center" wrapText="1"/>
    </xf>
    <xf numFmtId="0" fontId="9" fillId="0" borderId="59" xfId="0" applyFont="1" applyBorder="1" applyAlignment="1">
      <alignment vertical="center" wrapText="1"/>
    </xf>
    <xf numFmtId="0" fontId="9" fillId="0" borderId="59" xfId="0" applyFont="1" applyBorder="1" applyAlignment="1">
      <alignment horizontal="left" vertical="center" wrapText="1" indent="2"/>
    </xf>
    <xf numFmtId="0" fontId="28" fillId="0" borderId="59" xfId="0" applyFont="1" applyBorder="1" applyAlignment="1">
      <alignment vertical="center" wrapText="1"/>
    </xf>
    <xf numFmtId="0" fontId="28" fillId="0" borderId="59" xfId="0" applyFont="1" applyBorder="1" applyAlignment="1">
      <alignment horizontal="center" vertical="center" wrapText="1"/>
    </xf>
    <xf numFmtId="0" fontId="28" fillId="0" borderId="59" xfId="0" applyFont="1" applyBorder="1" applyAlignment="1">
      <alignment horizontal="justify" vertical="center" wrapText="1"/>
    </xf>
    <xf numFmtId="0" fontId="9" fillId="0" borderId="0" xfId="0" applyFont="1" applyAlignment="1">
      <alignment vertical="center" wrapText="1"/>
    </xf>
    <xf numFmtId="0" fontId="9" fillId="0" borderId="60" xfId="0" applyFont="1" applyBorder="1" applyAlignment="1">
      <alignment vertical="center" wrapText="1"/>
    </xf>
    <xf numFmtId="0" fontId="28" fillId="2" borderId="43" xfId="0" applyFont="1" applyFill="1" applyBorder="1" applyAlignment="1">
      <alignment horizontal="center"/>
    </xf>
    <xf numFmtId="0" fontId="50" fillId="0" borderId="59" xfId="0" applyFont="1" applyBorder="1" applyAlignment="1">
      <alignment horizontal="justify" vertical="center" wrapText="1"/>
    </xf>
    <xf numFmtId="0" fontId="50" fillId="0" borderId="1" xfId="0" applyFont="1" applyBorder="1" applyAlignment="1">
      <alignment horizontal="center" vertical="center"/>
    </xf>
    <xf numFmtId="0" fontId="50" fillId="0" borderId="42" xfId="0" applyFont="1" applyBorder="1" applyAlignment="1">
      <alignment horizontal="center" vertical="center" wrapText="1"/>
    </xf>
    <xf numFmtId="0" fontId="50" fillId="0" borderId="43" xfId="0" applyFont="1" applyBorder="1" applyAlignment="1">
      <alignment vertical="center" wrapText="1"/>
    </xf>
    <xf numFmtId="0" fontId="51" fillId="0" borderId="59" xfId="0" applyFont="1" applyBorder="1" applyAlignment="1">
      <alignment horizontal="center" vertical="center" wrapText="1"/>
    </xf>
    <xf numFmtId="0" fontId="26" fillId="0" borderId="59" xfId="0" applyFont="1" applyBorder="1" applyAlignment="1">
      <alignment horizontal="justify" vertical="center" wrapText="1"/>
    </xf>
    <xf numFmtId="0" fontId="50" fillId="0" borderId="59" xfId="0" applyFont="1" applyBorder="1" applyAlignment="1">
      <alignment vertical="center" wrapText="1"/>
    </xf>
    <xf numFmtId="0" fontId="47" fillId="2" borderId="0" xfId="0" applyFont="1" applyFill="1"/>
    <xf numFmtId="0" fontId="54" fillId="2" borderId="40" xfId="0" applyFont="1" applyFill="1" applyBorder="1" applyAlignment="1">
      <alignment horizontal="justify" vertical="top" wrapText="1"/>
    </xf>
    <xf numFmtId="0" fontId="51" fillId="2" borderId="43" xfId="0" applyFont="1" applyFill="1" applyBorder="1" applyAlignment="1">
      <alignment horizontal="justify" vertical="top" wrapText="1"/>
    </xf>
    <xf numFmtId="0" fontId="51" fillId="2" borderId="43" xfId="0" applyFont="1" applyFill="1" applyBorder="1" applyAlignment="1">
      <alignment horizontal="justify" wrapText="1"/>
    </xf>
    <xf numFmtId="3" fontId="50" fillId="0" borderId="27" xfId="0" applyNumberFormat="1" applyFont="1" applyBorder="1" applyAlignment="1">
      <alignment horizontal="right" wrapText="1"/>
    </xf>
    <xf numFmtId="3" fontId="50" fillId="0" borderId="41" xfId="0" applyNumberFormat="1" applyFont="1" applyBorder="1" applyAlignment="1">
      <alignment horizontal="right" wrapText="1"/>
    </xf>
    <xf numFmtId="0" fontId="50" fillId="2" borderId="43" xfId="0" applyFont="1" applyFill="1" applyBorder="1" applyAlignment="1">
      <alignment horizontal="justify" wrapText="1"/>
    </xf>
    <xf numFmtId="3" fontId="55" fillId="4" borderId="27" xfId="0" applyNumberFormat="1" applyFont="1" applyFill="1" applyBorder="1" applyAlignment="1">
      <alignment wrapText="1"/>
    </xf>
    <xf numFmtId="3" fontId="51" fillId="0" borderId="27" xfId="0" applyNumberFormat="1" applyFont="1" applyBorder="1" applyAlignment="1">
      <alignment horizontal="right" wrapText="1"/>
    </xf>
    <xf numFmtId="3" fontId="51" fillId="0" borderId="41" xfId="0" applyNumberFormat="1" applyFont="1" applyBorder="1" applyAlignment="1">
      <alignment horizontal="right" wrapText="1"/>
    </xf>
    <xf numFmtId="0" fontId="51" fillId="0" borderId="43" xfId="0" applyFont="1" applyBorder="1" applyAlignment="1">
      <alignment horizontal="justify" wrapText="1"/>
    </xf>
    <xf numFmtId="3" fontId="51" fillId="2" borderId="27" xfId="0" applyNumberFormat="1" applyFont="1" applyFill="1" applyBorder="1" applyAlignment="1">
      <alignment horizontal="center" wrapText="1"/>
    </xf>
    <xf numFmtId="0" fontId="50" fillId="2" borderId="44" xfId="0" applyFont="1" applyFill="1" applyBorder="1" applyAlignment="1">
      <alignment horizontal="justify" wrapText="1"/>
    </xf>
    <xf numFmtId="0" fontId="55" fillId="4" borderId="45" xfId="0" applyFont="1" applyFill="1" applyBorder="1" applyAlignment="1">
      <alignment wrapText="1"/>
    </xf>
    <xf numFmtId="0" fontId="56" fillId="2" borderId="0" xfId="0" applyFont="1" applyFill="1" applyAlignment="1">
      <alignment horizontal="left"/>
    </xf>
    <xf numFmtId="0" fontId="57" fillId="2" borderId="0" xfId="0" applyFont="1" applyFill="1"/>
    <xf numFmtId="0" fontId="28" fillId="2" borderId="43" xfId="0" applyFont="1" applyFill="1" applyBorder="1" applyAlignment="1">
      <alignment horizontal="center" wrapText="1"/>
    </xf>
    <xf numFmtId="1" fontId="9" fillId="2" borderId="27" xfId="0" applyNumberFormat="1" applyFont="1" applyFill="1" applyBorder="1" applyAlignment="1">
      <alignment horizontal="right" wrapText="1"/>
    </xf>
    <xf numFmtId="1" fontId="9" fillId="2" borderId="41" xfId="0" applyNumberFormat="1" applyFont="1" applyFill="1" applyBorder="1" applyAlignment="1">
      <alignment horizontal="right" wrapText="1"/>
    </xf>
    <xf numFmtId="0" fontId="6" fillId="2" borderId="43" xfId="0" applyFont="1" applyFill="1" applyBorder="1" applyAlignment="1">
      <alignment wrapText="1"/>
    </xf>
    <xf numFmtId="0" fontId="50" fillId="2" borderId="43" xfId="0" applyFont="1" applyFill="1" applyBorder="1" applyAlignment="1">
      <alignment horizontal="left" vertical="top" wrapText="1"/>
    </xf>
    <xf numFmtId="3" fontId="50" fillId="2" borderId="27" xfId="0" applyNumberFormat="1" applyFont="1" applyFill="1" applyBorder="1" applyAlignment="1">
      <alignment horizontal="right" wrapText="1"/>
    </xf>
    <xf numFmtId="3" fontId="50" fillId="2" borderId="41" xfId="0" applyNumberFormat="1" applyFont="1" applyFill="1" applyBorder="1" applyAlignment="1">
      <alignment horizontal="right" wrapText="1"/>
    </xf>
    <xf numFmtId="0" fontId="50" fillId="2" borderId="8" xfId="0" applyFont="1" applyFill="1" applyBorder="1" applyAlignment="1">
      <alignment horizontal="left" vertical="top" wrapText="1" indent="2"/>
    </xf>
    <xf numFmtId="3" fontId="50" fillId="3" borderId="9" xfId="0" applyNumberFormat="1" applyFont="1" applyFill="1" applyBorder="1" applyAlignment="1" applyProtection="1">
      <alignment horizontal="right" wrapText="1"/>
      <protection locked="0"/>
    </xf>
    <xf numFmtId="0" fontId="54" fillId="2" borderId="43" xfId="0" applyFont="1" applyFill="1" applyBorder="1" applyAlignment="1">
      <alignment wrapText="1"/>
    </xf>
    <xf numFmtId="0" fontId="55" fillId="2" borderId="43" xfId="0" applyFont="1" applyFill="1" applyBorder="1" applyAlignment="1">
      <alignment horizontal="left" wrapText="1" indent="4"/>
    </xf>
    <xf numFmtId="0" fontId="50" fillId="2" borderId="43" xfId="0" applyFont="1" applyFill="1" applyBorder="1" applyAlignment="1">
      <alignment wrapText="1"/>
    </xf>
    <xf numFmtId="3" fontId="50" fillId="2" borderId="46" xfId="0" applyNumberFormat="1" applyFont="1" applyFill="1" applyBorder="1" applyAlignment="1">
      <alignment horizontal="right" wrapText="1"/>
    </xf>
    <xf numFmtId="0" fontId="58" fillId="0" borderId="67" xfId="0" applyFont="1" applyBorder="1" applyAlignment="1">
      <alignment horizontal="justify" vertical="center" wrapText="1"/>
    </xf>
    <xf numFmtId="0" fontId="50" fillId="2" borderId="68" xfId="0" applyFont="1" applyFill="1" applyBorder="1" applyAlignment="1">
      <alignment horizontal="left" vertical="top" wrapText="1"/>
    </xf>
    <xf numFmtId="0" fontId="50" fillId="2" borderId="69" xfId="0" applyFont="1" applyFill="1" applyBorder="1" applyAlignment="1">
      <alignment horizontal="left" vertical="top" wrapText="1"/>
    </xf>
    <xf numFmtId="0" fontId="50" fillId="2" borderId="70" xfId="0" applyFont="1" applyFill="1" applyBorder="1" applyAlignment="1">
      <alignment horizontal="left" vertical="top" wrapText="1"/>
    </xf>
    <xf numFmtId="3" fontId="50" fillId="3" borderId="71" xfId="0" applyNumberFormat="1" applyFont="1" applyFill="1" applyBorder="1" applyAlignment="1" applyProtection="1">
      <alignment horizontal="right" wrapText="1"/>
      <protection locked="0"/>
    </xf>
    <xf numFmtId="3" fontId="50" fillId="3" borderId="72" xfId="0" applyNumberFormat="1" applyFont="1" applyFill="1" applyBorder="1" applyAlignment="1" applyProtection="1">
      <alignment horizontal="right" wrapText="1"/>
      <protection locked="0"/>
    </xf>
    <xf numFmtId="0" fontId="50" fillId="2" borderId="73" xfId="0" applyFont="1" applyFill="1" applyBorder="1" applyAlignment="1">
      <alignment horizontal="left" vertical="top" wrapText="1"/>
    </xf>
    <xf numFmtId="3" fontId="50" fillId="3" borderId="74" xfId="0" applyNumberFormat="1" applyFont="1" applyFill="1" applyBorder="1" applyAlignment="1" applyProtection="1">
      <alignment horizontal="right" wrapText="1"/>
      <protection locked="0"/>
    </xf>
    <xf numFmtId="3" fontId="50" fillId="3" borderId="75" xfId="0" applyNumberFormat="1" applyFont="1" applyFill="1" applyBorder="1" applyAlignment="1" applyProtection="1">
      <alignment horizontal="right" wrapText="1"/>
      <protection locked="0"/>
    </xf>
    <xf numFmtId="0" fontId="55" fillId="0" borderId="67" xfId="0" applyFont="1" applyBorder="1" applyAlignment="1">
      <alignment horizontal="left" vertical="center" wrapText="1"/>
    </xf>
    <xf numFmtId="0" fontId="50" fillId="2" borderId="76" xfId="0" applyFont="1" applyFill="1" applyBorder="1" applyAlignment="1">
      <alignment horizontal="left" vertical="top" wrapText="1"/>
    </xf>
    <xf numFmtId="0" fontId="47" fillId="0" borderId="70" xfId="0" applyFont="1" applyBorder="1" applyAlignment="1">
      <alignment horizontal="left" vertical="center" wrapText="1"/>
    </xf>
    <xf numFmtId="3" fontId="50" fillId="3" borderId="77" xfId="0" applyNumberFormat="1" applyFont="1" applyFill="1" applyBorder="1" applyAlignment="1" applyProtection="1">
      <alignment horizontal="right" wrapText="1"/>
      <protection locked="0"/>
    </xf>
    <xf numFmtId="0" fontId="55" fillId="0" borderId="70" xfId="0" applyFont="1" applyBorder="1" applyAlignment="1">
      <alignment horizontal="left" vertical="center" wrapText="1"/>
    </xf>
    <xf numFmtId="3" fontId="50" fillId="0" borderId="51" xfId="0" applyNumberFormat="1" applyFont="1" applyBorder="1" applyAlignment="1">
      <alignment horizontal="right" wrapText="1"/>
    </xf>
    <xf numFmtId="3" fontId="50" fillId="0" borderId="78" xfId="0" applyNumberFormat="1" applyFont="1" applyBorder="1" applyAlignment="1">
      <alignment horizontal="right" wrapText="1"/>
    </xf>
    <xf numFmtId="0" fontId="47" fillId="0" borderId="73" xfId="0" applyFont="1" applyBorder="1" applyAlignment="1">
      <alignment horizontal="justify" vertical="center" wrapText="1"/>
    </xf>
    <xf numFmtId="4" fontId="50" fillId="3" borderId="53" xfId="0" applyNumberFormat="1" applyFont="1" applyFill="1" applyBorder="1" applyAlignment="1" applyProtection="1">
      <alignment horizontal="right" wrapText="1"/>
      <protection locked="0"/>
    </xf>
    <xf numFmtId="4" fontId="50" fillId="3" borderId="75" xfId="0" applyNumberFormat="1" applyFont="1" applyFill="1" applyBorder="1" applyAlignment="1" applyProtection="1">
      <alignment horizontal="right" wrapText="1"/>
      <protection locked="0"/>
    </xf>
    <xf numFmtId="0" fontId="48" fillId="2" borderId="0" xfId="0" applyFont="1" applyFill="1" applyAlignment="1">
      <alignment horizontal="justify"/>
    </xf>
    <xf numFmtId="0" fontId="59" fillId="2" borderId="0" xfId="0" applyFont="1" applyFill="1"/>
    <xf numFmtId="4" fontId="50" fillId="2" borderId="0" xfId="0" applyNumberFormat="1" applyFont="1" applyFill="1" applyAlignment="1">
      <alignment horizontal="right"/>
    </xf>
    <xf numFmtId="0" fontId="51" fillId="6" borderId="40" xfId="0" applyFont="1" applyFill="1" applyBorder="1" applyAlignment="1">
      <alignment horizontal="justify"/>
    </xf>
    <xf numFmtId="0" fontId="60" fillId="6" borderId="61" xfId="0" applyFont="1" applyFill="1" applyBorder="1" applyAlignment="1">
      <alignment horizontal="justify"/>
    </xf>
    <xf numFmtId="0" fontId="61" fillId="6" borderId="27" xfId="0" applyFont="1" applyFill="1" applyBorder="1" applyAlignment="1">
      <alignment horizontal="center" wrapText="1"/>
    </xf>
    <xf numFmtId="0" fontId="61" fillId="2" borderId="0" xfId="0" applyFont="1" applyFill="1"/>
    <xf numFmtId="0" fontId="51" fillId="6" borderId="43" xfId="0" applyFont="1" applyFill="1" applyBorder="1" applyAlignment="1">
      <alignment horizontal="justify"/>
    </xf>
    <xf numFmtId="3" fontId="51" fillId="6" borderId="18" xfId="0" applyNumberFormat="1" applyFont="1" applyFill="1" applyBorder="1"/>
    <xf numFmtId="3" fontId="51" fillId="6" borderId="15" xfId="0" applyNumberFormat="1" applyFont="1" applyFill="1" applyBorder="1"/>
    <xf numFmtId="0" fontId="54" fillId="2" borderId="25" xfId="0" applyFont="1" applyFill="1" applyBorder="1" applyAlignment="1">
      <alignment horizontal="center" wrapText="1"/>
    </xf>
    <xf numFmtId="0" fontId="55" fillId="2" borderId="0" xfId="0" applyFont="1" applyFill="1"/>
    <xf numFmtId="0" fontId="50" fillId="6" borderId="43" xfId="0" applyFont="1" applyFill="1" applyBorder="1" applyAlignment="1">
      <alignment horizontal="justify"/>
    </xf>
    <xf numFmtId="3" fontId="50" fillId="3" borderId="27" xfId="0" applyNumberFormat="1" applyFont="1" applyFill="1" applyBorder="1"/>
    <xf numFmtId="3" fontId="50" fillId="2" borderId="25" xfId="0" applyNumberFormat="1" applyFont="1" applyFill="1" applyBorder="1" applyAlignment="1">
      <alignment horizontal="right" wrapText="1"/>
    </xf>
    <xf numFmtId="0" fontId="50" fillId="6" borderId="8" xfId="0" applyFont="1" applyFill="1" applyBorder="1" applyAlignment="1">
      <alignment horizontal="justify"/>
    </xf>
    <xf numFmtId="3" fontId="51" fillId="6" borderId="27" xfId="0" applyNumberFormat="1" applyFont="1" applyFill="1" applyBorder="1"/>
    <xf numFmtId="3" fontId="51" fillId="6" borderId="49" xfId="0" applyNumberFormat="1" applyFont="1" applyFill="1" applyBorder="1"/>
    <xf numFmtId="3" fontId="51" fillId="2" borderId="25" xfId="0" applyNumberFormat="1" applyFont="1" applyFill="1" applyBorder="1" applyAlignment="1">
      <alignment horizontal="right" wrapText="1"/>
    </xf>
    <xf numFmtId="0" fontId="50" fillId="6" borderId="27" xfId="0" applyFont="1" applyFill="1" applyBorder="1" applyAlignment="1">
      <alignment horizontal="center"/>
    </xf>
    <xf numFmtId="0" fontId="50" fillId="6" borderId="49" xfId="0" applyFont="1" applyFill="1" applyBorder="1" applyAlignment="1">
      <alignment horizontal="center"/>
    </xf>
    <xf numFmtId="0" fontId="50" fillId="6" borderId="8" xfId="0" applyFont="1" applyFill="1" applyBorder="1" applyAlignment="1">
      <alignment horizontal="left" wrapText="1"/>
    </xf>
    <xf numFmtId="0" fontId="51" fillId="6" borderId="44" xfId="0" applyFont="1" applyFill="1" applyBorder="1" applyAlignment="1">
      <alignment horizontal="justify"/>
    </xf>
    <xf numFmtId="3" fontId="51" fillId="6" borderId="45" xfId="0" applyNumberFormat="1" applyFont="1" applyFill="1" applyBorder="1"/>
    <xf numFmtId="3" fontId="51" fillId="6" borderId="50" xfId="0" applyNumberFormat="1" applyFont="1" applyFill="1" applyBorder="1"/>
    <xf numFmtId="3" fontId="51" fillId="2" borderId="57" xfId="0" applyNumberFormat="1" applyFont="1" applyFill="1" applyBorder="1" applyAlignment="1">
      <alignment horizontal="right" wrapText="1"/>
    </xf>
    <xf numFmtId="0" fontId="47" fillId="2" borderId="0" xfId="0" applyFont="1" applyFill="1" applyAlignment="1">
      <alignment horizontal="justify"/>
    </xf>
    <xf numFmtId="0" fontId="47" fillId="2" borderId="43" xfId="0" applyFont="1" applyFill="1" applyBorder="1" applyAlignment="1">
      <alignment wrapText="1"/>
    </xf>
    <xf numFmtId="0" fontId="50" fillId="2" borderId="27" xfId="0" applyFont="1" applyFill="1" applyBorder="1" applyAlignment="1">
      <alignment horizontal="center" vertical="top" wrapText="1"/>
    </xf>
    <xf numFmtId="0" fontId="50" fillId="2" borderId="27" xfId="0" applyFont="1" applyFill="1" applyBorder="1" applyAlignment="1">
      <alignment horizontal="center" vertical="top"/>
    </xf>
    <xf numFmtId="0" fontId="54" fillId="2" borderId="27" xfId="0" applyFont="1" applyFill="1" applyBorder="1" applyAlignment="1">
      <alignment horizontal="center" vertical="top" wrapText="1"/>
    </xf>
    <xf numFmtId="0" fontId="54" fillId="2" borderId="27" xfId="0" applyFont="1" applyFill="1" applyBorder="1" applyAlignment="1">
      <alignment horizontal="center" wrapText="1"/>
    </xf>
    <xf numFmtId="0" fontId="54" fillId="2" borderId="41" xfId="0" applyFont="1" applyFill="1" applyBorder="1" applyAlignment="1">
      <alignment horizontal="center" wrapText="1"/>
    </xf>
    <xf numFmtId="0" fontId="50" fillId="2" borderId="44" xfId="0" applyFont="1" applyFill="1" applyBorder="1" applyAlignment="1">
      <alignment wrapText="1"/>
    </xf>
    <xf numFmtId="3" fontId="51" fillId="2" borderId="45" xfId="0" applyNumberFormat="1" applyFont="1" applyFill="1" applyBorder="1" applyAlignment="1">
      <alignment horizontal="right" wrapText="1"/>
    </xf>
    <xf numFmtId="3" fontId="51" fillId="2" borderId="46" xfId="0" applyNumberFormat="1" applyFont="1" applyFill="1" applyBorder="1" applyAlignment="1">
      <alignment horizontal="right" wrapText="1"/>
    </xf>
    <xf numFmtId="3" fontId="51" fillId="2" borderId="0" xfId="0" applyNumberFormat="1" applyFont="1" applyFill="1" applyAlignment="1">
      <alignment horizontal="right" wrapText="1"/>
    </xf>
    <xf numFmtId="0" fontId="54" fillId="2" borderId="0" xfId="0" applyFont="1" applyFill="1" applyAlignment="1">
      <alignment horizontal="justify"/>
    </xf>
    <xf numFmtId="0" fontId="50" fillId="2" borderId="43" xfId="0" applyFont="1" applyFill="1" applyBorder="1" applyAlignment="1">
      <alignment horizontal="justify" vertical="top" wrapText="1"/>
    </xf>
    <xf numFmtId="0" fontId="50" fillId="2" borderId="43" xfId="0" applyFont="1" applyFill="1" applyBorder="1" applyAlignment="1">
      <alignment horizontal="left" vertical="top" wrapText="1" indent="2"/>
    </xf>
    <xf numFmtId="3" fontId="50" fillId="3" borderId="27" xfId="0" applyNumberFormat="1" applyFont="1" applyFill="1" applyBorder="1" applyAlignment="1">
      <alignment horizontal="right" wrapText="1"/>
    </xf>
    <xf numFmtId="0" fontId="47" fillId="2" borderId="30" xfId="0" applyFont="1" applyFill="1" applyBorder="1"/>
    <xf numFmtId="0" fontId="47" fillId="2" borderId="43" xfId="0" applyFont="1" applyFill="1" applyBorder="1"/>
    <xf numFmtId="0" fontId="50" fillId="2" borderId="43" xfId="0" applyFont="1" applyFill="1" applyBorder="1" applyAlignment="1">
      <alignment vertical="top" wrapText="1"/>
    </xf>
    <xf numFmtId="0" fontId="51" fillId="2" borderId="43" xfId="0" applyFont="1" applyFill="1" applyBorder="1" applyAlignment="1">
      <alignment horizontal="left" vertical="top" wrapText="1" indent="2"/>
    </xf>
    <xf numFmtId="3" fontId="50" fillId="3" borderId="9" xfId="0" applyNumberFormat="1" applyFont="1" applyFill="1" applyBorder="1" applyAlignment="1">
      <alignment horizontal="right" wrapText="1"/>
    </xf>
    <xf numFmtId="3" fontId="50" fillId="2" borderId="39" xfId="0" applyNumberFormat="1" applyFont="1" applyFill="1" applyBorder="1" applyAlignment="1">
      <alignment horizontal="right" wrapText="1"/>
    </xf>
    <xf numFmtId="0" fontId="50" fillId="2" borderId="44" xfId="0" applyFont="1" applyFill="1" applyBorder="1" applyAlignment="1">
      <alignment horizontal="left" indent="2"/>
    </xf>
    <xf numFmtId="3" fontId="50" fillId="3" borderId="45" xfId="0" applyNumberFormat="1" applyFont="1" applyFill="1" applyBorder="1" applyAlignment="1">
      <alignment horizontal="right" wrapText="1"/>
    </xf>
    <xf numFmtId="0" fontId="51" fillId="2" borderId="40" xfId="0" applyFont="1" applyFill="1" applyBorder="1" applyAlignment="1">
      <alignment horizontal="center" wrapText="1"/>
    </xf>
    <xf numFmtId="0" fontId="50" fillId="2" borderId="43" xfId="8" applyFont="1" applyFill="1" applyBorder="1" applyAlignment="1">
      <alignment wrapText="1"/>
    </xf>
    <xf numFmtId="3" fontId="50" fillId="2" borderId="45" xfId="0" applyNumberFormat="1" applyFont="1" applyFill="1" applyBorder="1" applyAlignment="1">
      <alignment horizontal="right" wrapText="1"/>
    </xf>
    <xf numFmtId="0" fontId="51" fillId="2" borderId="28" xfId="0" applyFont="1" applyFill="1" applyBorder="1" applyAlignment="1">
      <alignment horizontal="justify" wrapText="1"/>
    </xf>
    <xf numFmtId="4" fontId="50" fillId="2" borderId="27" xfId="0" applyNumberFormat="1" applyFont="1" applyFill="1" applyBorder="1" applyAlignment="1">
      <alignment horizontal="right" wrapText="1"/>
    </xf>
    <xf numFmtId="4" fontId="50" fillId="2" borderId="41" xfId="0" applyNumberFormat="1" applyFont="1" applyFill="1" applyBorder="1" applyAlignment="1">
      <alignment horizontal="right" wrapText="1"/>
    </xf>
    <xf numFmtId="4" fontId="50" fillId="3" borderId="27" xfId="0" applyNumberFormat="1" applyFont="1" applyFill="1" applyBorder="1" applyAlignment="1">
      <alignment horizontal="right" wrapText="1"/>
    </xf>
    <xf numFmtId="4" fontId="50" fillId="3" borderId="41" xfId="0" applyNumberFormat="1" applyFont="1" applyFill="1" applyBorder="1" applyAlignment="1">
      <alignment horizontal="right" wrapText="1"/>
    </xf>
    <xf numFmtId="0" fontId="50" fillId="2" borderId="44" xfId="0" applyFont="1" applyFill="1" applyBorder="1" applyAlignment="1">
      <alignment horizontal="left" wrapText="1" indent="2"/>
    </xf>
    <xf numFmtId="4" fontId="50" fillId="3" borderId="45" xfId="0" applyNumberFormat="1" applyFont="1" applyFill="1" applyBorder="1" applyAlignment="1">
      <alignment horizontal="right" wrapText="1"/>
    </xf>
    <xf numFmtId="4" fontId="50" fillId="3" borderId="46" xfId="0" applyNumberFormat="1" applyFont="1" applyFill="1" applyBorder="1" applyAlignment="1">
      <alignment horizontal="right" wrapText="1"/>
    </xf>
    <xf numFmtId="0" fontId="51" fillId="2" borderId="28" xfId="0" applyFont="1" applyFill="1" applyBorder="1" applyAlignment="1">
      <alignment horizontal="center" wrapText="1"/>
    </xf>
    <xf numFmtId="0" fontId="51" fillId="2" borderId="43" xfId="0" applyFont="1" applyFill="1" applyBorder="1" applyAlignment="1">
      <alignment horizontal="left" wrapText="1"/>
    </xf>
    <xf numFmtId="3" fontId="50" fillId="3" borderId="41" xfId="0" applyNumberFormat="1" applyFont="1" applyFill="1" applyBorder="1" applyAlignment="1">
      <alignment horizontal="right" wrapText="1"/>
    </xf>
    <xf numFmtId="3" fontId="50" fillId="3" borderId="39" xfId="0" applyNumberFormat="1" applyFont="1" applyFill="1" applyBorder="1" applyAlignment="1">
      <alignment horizontal="right" wrapText="1"/>
    </xf>
    <xf numFmtId="3" fontId="55" fillId="4" borderId="45" xfId="0" applyNumberFormat="1" applyFont="1" applyFill="1" applyBorder="1" applyAlignment="1">
      <alignment wrapText="1"/>
    </xf>
    <xf numFmtId="3" fontId="50" fillId="3" borderId="46" xfId="0" applyNumberFormat="1" applyFont="1" applyFill="1" applyBorder="1" applyAlignment="1">
      <alignment horizontal="right" wrapText="1"/>
    </xf>
    <xf numFmtId="0" fontId="56" fillId="0" borderId="0" xfId="0" applyFont="1" applyAlignment="1">
      <alignment horizontal="left"/>
    </xf>
    <xf numFmtId="0" fontId="54" fillId="2" borderId="40" xfId="0" applyFont="1" applyFill="1" applyBorder="1" applyAlignment="1">
      <alignment horizontal="center" wrapText="1"/>
    </xf>
    <xf numFmtId="0" fontId="51" fillId="2" borderId="43" xfId="0" applyFont="1" applyFill="1" applyBorder="1" applyAlignment="1">
      <alignment horizontal="center" wrapText="1"/>
    </xf>
    <xf numFmtId="1" fontId="50" fillId="2" borderId="27" xfId="0" applyNumberFormat="1" applyFont="1" applyFill="1" applyBorder="1" applyAlignment="1">
      <alignment horizontal="right" wrapText="1"/>
    </xf>
    <xf numFmtId="1" fontId="50" fillId="2" borderId="41" xfId="0" applyNumberFormat="1" applyFont="1" applyFill="1" applyBorder="1" applyAlignment="1">
      <alignment horizontal="right" wrapText="1"/>
    </xf>
    <xf numFmtId="0" fontId="48" fillId="0" borderId="0" xfId="0" applyFont="1" applyAlignment="1">
      <alignment horizontal="left"/>
    </xf>
    <xf numFmtId="0" fontId="50" fillId="0" borderId="70" xfId="0" applyFont="1" applyBorder="1" applyAlignment="1">
      <alignment horizontal="left" vertical="top" wrapText="1"/>
    </xf>
    <xf numFmtId="3" fontId="50" fillId="3" borderId="71" xfId="0" applyNumberFormat="1" applyFont="1" applyFill="1" applyBorder="1" applyAlignment="1">
      <alignment horizontal="right" wrapText="1"/>
    </xf>
    <xf numFmtId="3" fontId="50" fillId="3" borderId="72" xfId="0" applyNumberFormat="1" applyFont="1" applyFill="1" applyBorder="1" applyAlignment="1">
      <alignment horizontal="right" wrapText="1"/>
    </xf>
    <xf numFmtId="3" fontId="50" fillId="3" borderId="79" xfId="0" applyNumberFormat="1" applyFont="1" applyFill="1" applyBorder="1" applyAlignment="1">
      <alignment horizontal="right" wrapText="1"/>
    </xf>
    <xf numFmtId="3" fontId="50" fillId="3" borderId="78" xfId="0" applyNumberFormat="1" applyFont="1" applyFill="1" applyBorder="1" applyAlignment="1">
      <alignment horizontal="right" wrapText="1"/>
    </xf>
    <xf numFmtId="0" fontId="50" fillId="0" borderId="73" xfId="0" applyFont="1" applyBorder="1" applyAlignment="1">
      <alignment horizontal="left" vertical="top" wrapText="1"/>
    </xf>
    <xf numFmtId="3" fontId="50" fillId="3" borderId="74" xfId="0" applyNumberFormat="1" applyFont="1" applyFill="1" applyBorder="1" applyAlignment="1">
      <alignment horizontal="right" wrapText="1"/>
    </xf>
    <xf numFmtId="3" fontId="50" fillId="3" borderId="75" xfId="0" applyNumberFormat="1" applyFont="1" applyFill="1" applyBorder="1" applyAlignment="1">
      <alignment horizontal="right" wrapText="1"/>
    </xf>
    <xf numFmtId="3" fontId="50" fillId="3" borderId="77" xfId="0" applyNumberFormat="1" applyFont="1" applyFill="1" applyBorder="1" applyAlignment="1">
      <alignment horizontal="right" wrapText="1"/>
    </xf>
    <xf numFmtId="3" fontId="50" fillId="3" borderId="51" xfId="0" applyNumberFormat="1" applyFont="1" applyFill="1" applyBorder="1" applyAlignment="1">
      <alignment horizontal="right" wrapText="1"/>
    </xf>
    <xf numFmtId="4" fontId="50" fillId="3" borderId="53" xfId="0" applyNumberFormat="1" applyFont="1" applyFill="1" applyBorder="1" applyAlignment="1">
      <alignment horizontal="right" wrapText="1"/>
    </xf>
    <xf numFmtId="4" fontId="50" fillId="3" borderId="75" xfId="0" applyNumberFormat="1" applyFont="1" applyFill="1" applyBorder="1" applyAlignment="1">
      <alignment horizontal="right" wrapText="1"/>
    </xf>
    <xf numFmtId="3" fontId="47" fillId="2" borderId="0" xfId="0" applyNumberFormat="1" applyFont="1" applyFill="1" applyAlignment="1">
      <alignment horizontal="center" vertical="center" wrapText="1"/>
    </xf>
    <xf numFmtId="0" fontId="50" fillId="0" borderId="0" xfId="3" applyFont="1"/>
    <xf numFmtId="3" fontId="50" fillId="0" borderId="0" xfId="3" applyNumberFormat="1" applyFont="1"/>
    <xf numFmtId="0" fontId="50" fillId="0" borderId="0" xfId="3" applyFont="1" applyAlignment="1">
      <alignment vertical="center"/>
    </xf>
    <xf numFmtId="0" fontId="51" fillId="0" borderId="0" xfId="3" applyFont="1"/>
    <xf numFmtId="0" fontId="51" fillId="0" borderId="43" xfId="3" applyFont="1" applyBorder="1"/>
    <xf numFmtId="0" fontId="50" fillId="7" borderId="43" xfId="3" applyFont="1" applyFill="1" applyBorder="1" applyAlignment="1">
      <alignment vertical="center" wrapText="1"/>
    </xf>
    <xf numFmtId="0" fontId="50" fillId="7" borderId="27" xfId="3" applyFont="1" applyFill="1" applyBorder="1" applyAlignment="1">
      <alignment vertical="center" wrapText="1"/>
    </xf>
    <xf numFmtId="0" fontId="51" fillId="7" borderId="44" xfId="3" applyFont="1" applyFill="1" applyBorder="1" applyAlignment="1">
      <alignment vertical="center" wrapText="1"/>
    </xf>
    <xf numFmtId="3" fontId="51" fillId="7" borderId="45" xfId="3" applyNumberFormat="1" applyFont="1" applyFill="1" applyBorder="1" applyAlignment="1">
      <alignment horizontal="right" vertical="center" wrapText="1"/>
    </xf>
    <xf numFmtId="3" fontId="51" fillId="7" borderId="46" xfId="3" applyNumberFormat="1" applyFont="1" applyFill="1" applyBorder="1" applyAlignment="1">
      <alignment horizontal="right" vertical="center" wrapText="1"/>
    </xf>
    <xf numFmtId="0" fontId="51" fillId="7" borderId="39" xfId="3" applyFont="1" applyFill="1" applyBorder="1" applyAlignment="1">
      <alignment horizontal="center" vertical="center" wrapText="1"/>
    </xf>
    <xf numFmtId="0" fontId="50" fillId="0" borderId="40" xfId="3" applyFont="1" applyBorder="1"/>
    <xf numFmtId="9" fontId="50" fillId="7" borderId="9" xfId="3" applyNumberFormat="1" applyFont="1" applyFill="1" applyBorder="1" applyAlignment="1">
      <alignment horizontal="center" vertical="center" wrapText="1"/>
    </xf>
    <xf numFmtId="0" fontId="50" fillId="7" borderId="9" xfId="3" applyFont="1" applyFill="1" applyBorder="1" applyAlignment="1">
      <alignment horizontal="center" vertical="center" wrapText="1"/>
    </xf>
    <xf numFmtId="0" fontId="51" fillId="7" borderId="41" xfId="3" applyFont="1" applyFill="1" applyBorder="1" applyAlignment="1">
      <alignment vertical="center" wrapText="1"/>
    </xf>
    <xf numFmtId="3" fontId="51" fillId="7" borderId="41" xfId="3" applyNumberFormat="1" applyFont="1" applyFill="1" applyBorder="1" applyAlignment="1">
      <alignment horizontal="right" vertical="center" wrapText="1"/>
    </xf>
    <xf numFmtId="0" fontId="62" fillId="0" borderId="0" xfId="3" applyFont="1"/>
    <xf numFmtId="0" fontId="50" fillId="6" borderId="48" xfId="0" applyFont="1" applyFill="1" applyBorder="1" applyAlignment="1">
      <alignment wrapText="1"/>
    </xf>
    <xf numFmtId="0" fontId="50" fillId="6" borderId="56" xfId="0" applyFont="1" applyFill="1" applyBorder="1" applyAlignment="1">
      <alignment wrapText="1"/>
    </xf>
    <xf numFmtId="0" fontId="50" fillId="6" borderId="62" xfId="0" applyFont="1" applyFill="1" applyBorder="1" applyAlignment="1">
      <alignment wrapText="1"/>
    </xf>
    <xf numFmtId="3" fontId="26" fillId="3" borderId="46" xfId="0" applyNumberFormat="1" applyFont="1" applyFill="1" applyBorder="1" applyAlignment="1" applyProtection="1">
      <alignment horizontal="right"/>
      <protection locked="0"/>
    </xf>
    <xf numFmtId="3" fontId="26" fillId="3" borderId="9" xfId="0" applyNumberFormat="1" applyFont="1" applyFill="1" applyBorder="1" applyAlignment="1" applyProtection="1">
      <alignment horizontal="right" wrapText="1"/>
      <protection locked="0"/>
    </xf>
    <xf numFmtId="3" fontId="26" fillId="3" borderId="39" xfId="0" applyNumberFormat="1" applyFont="1" applyFill="1" applyBorder="1" applyAlignment="1" applyProtection="1">
      <alignment horizontal="right"/>
      <protection locked="0"/>
    </xf>
    <xf numFmtId="0" fontId="28" fillId="2" borderId="28" xfId="0" applyFont="1" applyFill="1" applyBorder="1" applyProtection="1">
      <protection locked="0"/>
    </xf>
    <xf numFmtId="0" fontId="28" fillId="2" borderId="43" xfId="0" quotePrefix="1" applyFont="1" applyFill="1" applyBorder="1" applyAlignment="1" applyProtection="1">
      <alignment horizontal="left"/>
      <protection locked="0"/>
    </xf>
    <xf numFmtId="0" fontId="28" fillId="2" borderId="44" xfId="0" quotePrefix="1" applyFont="1" applyFill="1" applyBorder="1" applyAlignment="1" applyProtection="1">
      <alignment horizontal="left"/>
      <protection locked="0"/>
    </xf>
    <xf numFmtId="0" fontId="4" fillId="2" borderId="42" xfId="0" applyFont="1" applyFill="1" applyBorder="1" applyAlignment="1" applyProtection="1">
      <alignment horizontal="center"/>
      <protection locked="0"/>
    </xf>
    <xf numFmtId="0" fontId="50" fillId="0" borderId="59" xfId="0" applyFont="1" applyBorder="1" applyAlignment="1">
      <alignment horizontal="left" vertical="center" wrapText="1" indent="2"/>
    </xf>
    <xf numFmtId="3" fontId="17" fillId="0" borderId="39" xfId="6" applyNumberFormat="1" applyFont="1" applyBorder="1" applyAlignment="1">
      <alignment horizontal="right"/>
    </xf>
    <xf numFmtId="0" fontId="17" fillId="0" borderId="9" xfId="6" quotePrefix="1" applyFont="1" applyBorder="1" applyAlignment="1">
      <alignment horizontal="center"/>
    </xf>
    <xf numFmtId="0" fontId="12" fillId="0" borderId="32" xfId="6" applyFont="1" applyBorder="1" applyProtection="1">
      <protection locked="0"/>
    </xf>
    <xf numFmtId="3" fontId="17" fillId="3" borderId="9" xfId="6" applyNumberFormat="1" applyFont="1" applyFill="1" applyBorder="1" applyAlignment="1" applyProtection="1">
      <alignment horizontal="right"/>
      <protection locked="0"/>
    </xf>
    <xf numFmtId="0" fontId="16" fillId="0" borderId="4" xfId="6" applyFont="1" applyBorder="1" applyAlignment="1">
      <alignment horizontal="left" wrapText="1"/>
    </xf>
    <xf numFmtId="0" fontId="17" fillId="0" borderId="9" xfId="6" quotePrefix="1" applyFont="1" applyBorder="1" applyAlignment="1">
      <alignment horizontal="center" vertical="justify"/>
    </xf>
    <xf numFmtId="0" fontId="17" fillId="0" borderId="10" xfId="6" applyFont="1" applyBorder="1" applyAlignment="1">
      <alignment horizontal="center" vertical="justify"/>
    </xf>
    <xf numFmtId="3" fontId="16" fillId="8" borderId="10" xfId="6" applyNumberFormat="1" applyFont="1" applyFill="1" applyBorder="1" applyAlignment="1" applyProtection="1">
      <alignment horizontal="right"/>
      <protection locked="0"/>
    </xf>
    <xf numFmtId="3" fontId="16" fillId="8" borderId="19" xfId="6" applyNumberFormat="1" applyFont="1" applyFill="1" applyBorder="1" applyAlignment="1" applyProtection="1">
      <alignment horizontal="right"/>
      <protection locked="0"/>
    </xf>
    <xf numFmtId="0" fontId="16" fillId="8" borderId="0" xfId="6" applyFont="1" applyFill="1"/>
    <xf numFmtId="0" fontId="17" fillId="9" borderId="0" xfId="6" applyFont="1" applyFill="1"/>
    <xf numFmtId="3" fontId="17" fillId="9" borderId="10" xfId="6" applyNumberFormat="1" applyFont="1" applyFill="1" applyBorder="1" applyAlignment="1" applyProtection="1">
      <alignment horizontal="right"/>
      <protection locked="0"/>
    </xf>
    <xf numFmtId="3" fontId="17" fillId="9" borderId="5" xfId="6" applyNumberFormat="1" applyFont="1" applyFill="1" applyBorder="1" applyAlignment="1" applyProtection="1">
      <alignment horizontal="right"/>
      <protection locked="0"/>
    </xf>
    <xf numFmtId="3" fontId="17" fillId="8" borderId="10" xfId="6" applyNumberFormat="1" applyFont="1" applyFill="1" applyBorder="1" applyAlignment="1" applyProtection="1">
      <alignment horizontal="right"/>
      <protection locked="0"/>
    </xf>
    <xf numFmtId="3" fontId="17" fillId="8" borderId="5" xfId="6" applyNumberFormat="1" applyFont="1" applyFill="1" applyBorder="1" applyAlignment="1" applyProtection="1">
      <alignment horizontal="right"/>
      <protection locked="0"/>
    </xf>
    <xf numFmtId="0" fontId="17" fillId="8" borderId="0" xfId="6" applyFont="1" applyFill="1"/>
    <xf numFmtId="3" fontId="9" fillId="2" borderId="27" xfId="0" applyNumberFormat="1" applyFont="1" applyFill="1" applyBorder="1" applyAlignment="1">
      <alignment horizontal="center" wrapText="1"/>
    </xf>
    <xf numFmtId="3" fontId="9" fillId="2" borderId="41" xfId="0" applyNumberFormat="1" applyFont="1" applyFill="1" applyBorder="1" applyAlignment="1">
      <alignment horizontal="center" wrapText="1"/>
    </xf>
    <xf numFmtId="0" fontId="9" fillId="2" borderId="18" xfId="0" applyFont="1" applyFill="1" applyBorder="1" applyAlignment="1">
      <alignment horizontal="left" wrapText="1"/>
    </xf>
    <xf numFmtId="0" fontId="9" fillId="2" borderId="10" xfId="0" applyFont="1" applyFill="1" applyBorder="1" applyAlignment="1">
      <alignment horizontal="left" wrapText="1"/>
    </xf>
    <xf numFmtId="0" fontId="28" fillId="2" borderId="44" xfId="0" applyFont="1" applyFill="1" applyBorder="1" applyAlignment="1">
      <alignment horizontal="left" wrapText="1"/>
    </xf>
    <xf numFmtId="0" fontId="50" fillId="6" borderId="43" xfId="0" applyFont="1" applyFill="1" applyBorder="1" applyAlignment="1">
      <alignment horizontal="left" wrapText="1"/>
    </xf>
    <xf numFmtId="0" fontId="51" fillId="2" borderId="44" xfId="0" applyFont="1" applyFill="1" applyBorder="1" applyAlignment="1">
      <alignment wrapText="1"/>
    </xf>
    <xf numFmtId="3" fontId="9" fillId="2" borderId="55" xfId="0" applyNumberFormat="1" applyFont="1" applyFill="1" applyBorder="1" applyAlignment="1">
      <alignment horizontal="left" wrapText="1"/>
    </xf>
    <xf numFmtId="4" fontId="9" fillId="2" borderId="55" xfId="0" applyNumberFormat="1" applyFont="1" applyFill="1" applyBorder="1" applyAlignment="1">
      <alignment horizontal="left" wrapText="1"/>
    </xf>
    <xf numFmtId="0" fontId="4" fillId="2" borderId="55" xfId="0" applyFont="1" applyFill="1" applyBorder="1" applyAlignment="1">
      <alignment horizontal="left"/>
    </xf>
    <xf numFmtId="3" fontId="9" fillId="2" borderId="2" xfId="0" applyNumberFormat="1" applyFont="1" applyFill="1" applyBorder="1" applyAlignment="1">
      <alignment horizontal="left" wrapText="1"/>
    </xf>
    <xf numFmtId="4" fontId="9" fillId="2" borderId="2" xfId="0" applyNumberFormat="1" applyFont="1" applyFill="1" applyBorder="1" applyAlignment="1">
      <alignment horizontal="left" wrapText="1"/>
    </xf>
    <xf numFmtId="0" fontId="4" fillId="2" borderId="2" xfId="0" applyFont="1" applyFill="1" applyBorder="1" applyAlignment="1">
      <alignment horizontal="left"/>
    </xf>
    <xf numFmtId="0" fontId="12" fillId="2" borderId="55" xfId="0" applyFont="1" applyFill="1" applyBorder="1" applyAlignment="1">
      <alignment horizontal="left"/>
    </xf>
    <xf numFmtId="0" fontId="28" fillId="2" borderId="40" xfId="0" applyFont="1" applyFill="1" applyBorder="1" applyAlignment="1">
      <alignment horizontal="left"/>
    </xf>
    <xf numFmtId="3" fontId="9" fillId="3" borderId="45" xfId="0" applyNumberFormat="1" applyFont="1" applyFill="1" applyBorder="1" applyProtection="1">
      <protection locked="0"/>
    </xf>
    <xf numFmtId="3" fontId="9" fillId="3" borderId="46" xfId="0" applyNumberFormat="1" applyFont="1" applyFill="1" applyBorder="1" applyProtection="1">
      <protection locked="0"/>
    </xf>
    <xf numFmtId="4" fontId="9" fillId="2" borderId="0" xfId="0" applyNumberFormat="1" applyFont="1" applyFill="1" applyAlignment="1">
      <alignment horizontal="center" wrapText="1"/>
    </xf>
    <xf numFmtId="3" fontId="9" fillId="2" borderId="0" xfId="0" applyNumberFormat="1" applyFont="1" applyFill="1" applyAlignment="1">
      <alignment horizontal="center" wrapText="1"/>
    </xf>
    <xf numFmtId="0" fontId="4" fillId="2" borderId="0" xfId="0" applyFont="1" applyFill="1" applyAlignment="1">
      <alignment horizontal="center"/>
    </xf>
    <xf numFmtId="0" fontId="9" fillId="8" borderId="43" xfId="0" applyFont="1" applyFill="1" applyBorder="1" applyAlignment="1" applyProtection="1">
      <alignment horizontal="left" wrapText="1"/>
      <protection locked="0"/>
    </xf>
    <xf numFmtId="3" fontId="9" fillId="8" borderId="49" xfId="0" applyNumberFormat="1" applyFont="1" applyFill="1" applyBorder="1" applyAlignment="1" applyProtection="1">
      <alignment horizontal="right"/>
      <protection locked="0"/>
    </xf>
    <xf numFmtId="3" fontId="9" fillId="8" borderId="41" xfId="0" applyNumberFormat="1" applyFont="1" applyFill="1" applyBorder="1" applyAlignment="1" applyProtection="1">
      <alignment horizontal="right"/>
      <protection locked="0"/>
    </xf>
    <xf numFmtId="0" fontId="9" fillId="9" borderId="43" xfId="0" applyFont="1" applyFill="1" applyBorder="1" applyAlignment="1" applyProtection="1">
      <alignment horizontal="left" wrapText="1"/>
      <protection locked="0"/>
    </xf>
    <xf numFmtId="3" fontId="9" fillId="9" borderId="49" xfId="0" applyNumberFormat="1" applyFont="1" applyFill="1" applyBorder="1" applyAlignment="1" applyProtection="1">
      <alignment horizontal="right"/>
      <protection locked="0"/>
    </xf>
    <xf numFmtId="3" fontId="9" fillId="9" borderId="41" xfId="0" applyNumberFormat="1" applyFont="1" applyFill="1" applyBorder="1" applyAlignment="1" applyProtection="1">
      <alignment horizontal="right"/>
      <protection locked="0"/>
    </xf>
    <xf numFmtId="0" fontId="9" fillId="9" borderId="44" xfId="0" applyFont="1" applyFill="1" applyBorder="1" applyAlignment="1" applyProtection="1">
      <alignment horizontal="left" wrapText="1"/>
      <protection locked="0"/>
    </xf>
    <xf numFmtId="3" fontId="9" fillId="9" borderId="50" xfId="0" applyNumberFormat="1" applyFont="1" applyFill="1" applyBorder="1" applyAlignment="1" applyProtection="1">
      <alignment horizontal="right"/>
      <protection locked="0"/>
    </xf>
    <xf numFmtId="3" fontId="9" fillId="9" borderId="46" xfId="0" applyNumberFormat="1" applyFont="1" applyFill="1" applyBorder="1" applyAlignment="1" applyProtection="1">
      <alignment horizontal="right"/>
      <protection locked="0"/>
    </xf>
    <xf numFmtId="0" fontId="16" fillId="0" borderId="10" xfId="6" applyFont="1" applyBorder="1" applyAlignment="1">
      <alignment horizontal="center" wrapText="1"/>
    </xf>
    <xf numFmtId="0" fontId="63" fillId="0" borderId="4" xfId="6" applyFont="1" applyBorder="1"/>
    <xf numFmtId="0" fontId="64" fillId="0" borderId="4" xfId="6" applyFont="1" applyBorder="1"/>
    <xf numFmtId="0" fontId="63" fillId="0" borderId="4" xfId="6" applyFont="1" applyBorder="1" applyAlignment="1">
      <alignment horizontal="left"/>
    </xf>
    <xf numFmtId="0" fontId="63" fillId="0" borderId="24" xfId="6" applyFont="1" applyBorder="1"/>
    <xf numFmtId="0" fontId="64" fillId="0" borderId="4" xfId="6" applyFont="1" applyBorder="1" applyAlignment="1">
      <alignment horizontal="left" wrapText="1"/>
    </xf>
    <xf numFmtId="0" fontId="17" fillId="0" borderId="2" xfId="6" applyFont="1" applyBorder="1" applyAlignment="1">
      <alignment horizontal="center" vertical="center"/>
    </xf>
    <xf numFmtId="3" fontId="16" fillId="0" borderId="33" xfId="6" applyNumberFormat="1" applyFont="1" applyBorder="1" applyAlignment="1">
      <alignment horizontal="right"/>
    </xf>
    <xf numFmtId="0" fontId="16" fillId="0" borderId="32" xfId="6" applyFont="1" applyBorder="1" applyAlignment="1">
      <alignment vertical="justify"/>
    </xf>
    <xf numFmtId="0" fontId="16" fillId="0" borderId="2" xfId="6" applyFont="1" applyBorder="1" applyAlignment="1">
      <alignment vertical="justify"/>
    </xf>
    <xf numFmtId="0" fontId="16" fillId="0" borderId="4" xfId="6" applyFont="1" applyBorder="1" applyAlignment="1">
      <alignment horizontal="left" vertical="center"/>
    </xf>
    <xf numFmtId="0" fontId="16" fillId="0" borderId="0" xfId="6" applyFont="1" applyAlignment="1">
      <alignment horizontal="left" vertical="center"/>
    </xf>
    <xf numFmtId="0" fontId="17" fillId="0" borderId="36" xfId="6" applyFont="1" applyBorder="1" applyAlignment="1">
      <alignment horizontal="center" wrapText="1"/>
    </xf>
    <xf numFmtId="0" fontId="16" fillId="0" borderId="38" xfId="6" applyFont="1" applyBorder="1"/>
    <xf numFmtId="0" fontId="16" fillId="0" borderId="48" xfId="6" applyFont="1" applyBorder="1"/>
    <xf numFmtId="0" fontId="16" fillId="0" borderId="56" xfId="6" applyFont="1" applyBorder="1"/>
    <xf numFmtId="0" fontId="16" fillId="0" borderId="62" xfId="6" applyFont="1" applyBorder="1"/>
    <xf numFmtId="0" fontId="17" fillId="0" borderId="58" xfId="6" applyFont="1" applyBorder="1" applyAlignment="1">
      <alignment horizontal="center" vertical="center"/>
    </xf>
    <xf numFmtId="0" fontId="17" fillId="0" borderId="10" xfId="6" applyFont="1" applyBorder="1" applyAlignment="1">
      <alignment horizontal="center" wrapText="1"/>
    </xf>
    <xf numFmtId="0" fontId="16" fillId="0" borderId="34" xfId="6" applyFont="1" applyBorder="1" applyAlignment="1">
      <alignment horizontal="center"/>
    </xf>
    <xf numFmtId="0" fontId="16" fillId="0" borderId="11" xfId="0" applyFont="1" applyBorder="1" applyAlignment="1">
      <alignment horizontal="left"/>
    </xf>
    <xf numFmtId="0" fontId="16" fillId="0" borderId="12" xfId="0" applyFont="1" applyBorder="1"/>
    <xf numFmtId="0" fontId="16" fillId="0" borderId="13" xfId="0" applyFont="1" applyBorder="1"/>
    <xf numFmtId="0" fontId="16" fillId="0" borderId="33" xfId="6" applyFont="1" applyBorder="1" applyAlignment="1">
      <alignment horizontal="center"/>
    </xf>
    <xf numFmtId="0" fontId="16" fillId="0" borderId="15" xfId="6" applyFont="1" applyBorder="1" applyAlignment="1">
      <alignment horizontal="center"/>
    </xf>
    <xf numFmtId="0" fontId="16" fillId="0" borderId="15" xfId="0" applyFont="1" applyBorder="1" applyAlignment="1">
      <alignment horizontal="left"/>
    </xf>
    <xf numFmtId="0" fontId="16" fillId="0" borderId="6" xfId="0" applyFont="1" applyBorder="1"/>
    <xf numFmtId="0" fontId="16" fillId="0" borderId="16" xfId="0" applyFont="1" applyBorder="1"/>
    <xf numFmtId="0" fontId="16" fillId="0" borderId="47" xfId="6" applyFont="1" applyBorder="1" applyAlignment="1">
      <alignment horizontal="center"/>
    </xf>
    <xf numFmtId="0" fontId="16" fillId="0" borderId="39" xfId="6" applyFont="1" applyBorder="1" applyAlignment="1">
      <alignment horizontal="center"/>
    </xf>
    <xf numFmtId="0" fontId="16" fillId="0" borderId="18" xfId="6" applyFont="1" applyBorder="1" applyAlignment="1">
      <alignment wrapText="1"/>
    </xf>
    <xf numFmtId="0" fontId="17" fillId="0" borderId="8" xfId="6" applyFont="1" applyBorder="1" applyAlignment="1">
      <alignment horizontal="center"/>
    </xf>
    <xf numFmtId="0" fontId="17" fillId="0" borderId="10" xfId="6" applyFont="1" applyBorder="1" applyAlignment="1">
      <alignment horizontal="center"/>
    </xf>
    <xf numFmtId="0" fontId="16" fillId="0" borderId="33" xfId="6" applyFont="1" applyBorder="1"/>
    <xf numFmtId="0" fontId="17" fillId="0" borderId="30" xfId="6" applyFont="1" applyBorder="1" applyAlignment="1">
      <alignment horizontal="center"/>
    </xf>
    <xf numFmtId="0" fontId="16" fillId="0" borderId="10" xfId="6" applyFont="1" applyBorder="1" applyAlignment="1">
      <alignment horizontal="right" vertical="center"/>
    </xf>
    <xf numFmtId="0" fontId="16" fillId="0" borderId="33" xfId="6" applyFont="1" applyBorder="1" applyAlignment="1">
      <alignment horizontal="right" vertical="center"/>
    </xf>
    <xf numFmtId="0" fontId="17" fillId="0" borderId="30" xfId="6" applyFont="1" applyBorder="1" applyAlignment="1" applyProtection="1">
      <alignment horizontal="center"/>
      <protection locked="0"/>
    </xf>
    <xf numFmtId="0" fontId="17" fillId="0" borderId="30" xfId="6" applyFont="1" applyBorder="1" applyAlignment="1">
      <alignment horizontal="justify" vertical="justify"/>
    </xf>
    <xf numFmtId="3" fontId="17" fillId="3" borderId="10" xfId="6" quotePrefix="1" applyNumberFormat="1" applyFont="1" applyFill="1" applyBorder="1" applyAlignment="1" applyProtection="1">
      <alignment horizontal="right" vertical="center"/>
      <protection locked="0"/>
    </xf>
    <xf numFmtId="3" fontId="17" fillId="0" borderId="33" xfId="6" quotePrefix="1" applyNumberFormat="1" applyFont="1" applyBorder="1" applyAlignment="1">
      <alignment horizontal="right" vertical="center"/>
    </xf>
    <xf numFmtId="3" fontId="17" fillId="0" borderId="10" xfId="6" quotePrefix="1" applyNumberFormat="1" applyFont="1" applyBorder="1" applyAlignment="1">
      <alignment horizontal="right" vertical="center"/>
    </xf>
    <xf numFmtId="0" fontId="16" fillId="0" borderId="30" xfId="6" applyFont="1" applyBorder="1" applyAlignment="1">
      <alignment horizontal="justify" vertical="justify"/>
    </xf>
    <xf numFmtId="3" fontId="16" fillId="3" borderId="10" xfId="6" applyNumberFormat="1" applyFont="1" applyFill="1" applyBorder="1" applyAlignment="1" applyProtection="1">
      <alignment horizontal="right" vertical="center"/>
      <protection locked="0"/>
    </xf>
    <xf numFmtId="3" fontId="16" fillId="0" borderId="33" xfId="6" quotePrefix="1" applyNumberFormat="1" applyFont="1" applyBorder="1" applyAlignment="1">
      <alignment horizontal="right" vertical="center"/>
    </xf>
    <xf numFmtId="0" fontId="17" fillId="0" borderId="30" xfId="0" applyFont="1" applyBorder="1" applyAlignment="1">
      <alignment horizontal="justify" vertical="justify"/>
    </xf>
    <xf numFmtId="0" fontId="17" fillId="0" borderId="30" xfId="6" applyFont="1" applyBorder="1" applyAlignment="1">
      <alignment vertical="justify"/>
    </xf>
    <xf numFmtId="0" fontId="17" fillId="0" borderId="37" xfId="6" applyFont="1" applyBorder="1" applyAlignment="1">
      <alignment horizontal="justify" vertical="justify"/>
    </xf>
    <xf numFmtId="0" fontId="17" fillId="0" borderId="21" xfId="6" applyFont="1" applyBorder="1" applyAlignment="1">
      <alignment horizontal="center" vertical="justify"/>
    </xf>
    <xf numFmtId="3" fontId="17" fillId="0" borderId="21" xfId="6" applyNumberFormat="1" applyFont="1" applyBorder="1" applyAlignment="1">
      <alignment horizontal="right" vertical="center"/>
    </xf>
    <xf numFmtId="3" fontId="17" fillId="0" borderId="35" xfId="6" quotePrefix="1" applyNumberFormat="1" applyFont="1" applyBorder="1" applyAlignment="1">
      <alignment horizontal="right" vertical="center"/>
    </xf>
    <xf numFmtId="0" fontId="17" fillId="0" borderId="30" xfId="6" quotePrefix="1" applyFont="1" applyBorder="1" applyAlignment="1">
      <alignment vertical="justify"/>
    </xf>
    <xf numFmtId="0" fontId="16" fillId="0" borderId="10" xfId="6" quotePrefix="1" applyFont="1" applyBorder="1" applyAlignment="1">
      <alignment horizontal="right" vertical="center"/>
    </xf>
    <xf numFmtId="3" fontId="17" fillId="0" borderId="10" xfId="6" applyNumberFormat="1" applyFont="1" applyBorder="1" applyAlignment="1">
      <alignment horizontal="right" vertical="center"/>
    </xf>
    <xf numFmtId="0" fontId="17" fillId="0" borderId="30" xfId="6" applyFont="1" applyBorder="1" applyAlignment="1">
      <alignment horizontal="left" vertical="justify"/>
    </xf>
    <xf numFmtId="3" fontId="16" fillId="0" borderId="10" xfId="6" applyNumberFormat="1" applyFont="1" applyBorder="1" applyAlignment="1">
      <alignment horizontal="right" vertical="center"/>
    </xf>
    <xf numFmtId="0" fontId="17" fillId="0" borderId="0" xfId="6" applyFont="1" applyAlignment="1">
      <alignment horizontal="justify" vertical="justify"/>
    </xf>
    <xf numFmtId="0" fontId="17" fillId="0" borderId="0" xfId="6" applyFont="1" applyAlignment="1">
      <alignment horizontal="center" vertical="justify"/>
    </xf>
    <xf numFmtId="3" fontId="17" fillId="0" borderId="0" xfId="6" applyNumberFormat="1" applyFont="1" applyAlignment="1">
      <alignment horizontal="right" vertical="center"/>
    </xf>
    <xf numFmtId="3" fontId="17" fillId="0" borderId="0" xfId="6" quotePrefix="1" applyNumberFormat="1" applyFont="1" applyAlignment="1">
      <alignment horizontal="right" vertical="center"/>
    </xf>
    <xf numFmtId="0" fontId="65" fillId="2" borderId="0" xfId="0" applyFont="1" applyFill="1" applyAlignment="1">
      <alignment horizontal="left"/>
    </xf>
    <xf numFmtId="0" fontId="16" fillId="0" borderId="0" xfId="0" applyFont="1"/>
    <xf numFmtId="3" fontId="16" fillId="0" borderId="0" xfId="0" applyNumberFormat="1" applyFont="1" applyAlignment="1">
      <alignment horizontal="center" vertical="center" wrapText="1"/>
    </xf>
    <xf numFmtId="0" fontId="16" fillId="0" borderId="9" xfId="7" applyFont="1" applyBorder="1" applyAlignment="1">
      <alignment horizontal="center"/>
    </xf>
    <xf numFmtId="0" fontId="16" fillId="0" borderId="18" xfId="7" applyFont="1" applyBorder="1" applyAlignment="1">
      <alignment horizontal="center"/>
    </xf>
    <xf numFmtId="0" fontId="16" fillId="0" borderId="30" xfId="0" applyFont="1" applyBorder="1" applyAlignment="1">
      <alignment vertical="justify" wrapText="1"/>
    </xf>
    <xf numFmtId="0" fontId="17" fillId="0" borderId="30" xfId="0" applyFont="1" applyBorder="1" applyAlignment="1">
      <alignment vertical="justify" wrapText="1"/>
    </xf>
    <xf numFmtId="0" fontId="17" fillId="0" borderId="37" xfId="0" applyFont="1" applyBorder="1" applyAlignment="1">
      <alignment vertical="justify" wrapText="1"/>
    </xf>
    <xf numFmtId="0" fontId="34" fillId="0" borderId="1" xfId="6" applyFont="1" applyBorder="1" applyAlignment="1" applyProtection="1">
      <alignment horizontal="center"/>
      <protection locked="0"/>
    </xf>
    <xf numFmtId="0" fontId="34" fillId="0" borderId="63" xfId="6" applyFont="1" applyBorder="1" applyAlignment="1" applyProtection="1">
      <alignment horizontal="center"/>
      <protection locked="0"/>
    </xf>
    <xf numFmtId="3" fontId="16" fillId="3" borderId="10" xfId="6" applyNumberFormat="1" applyFont="1" applyFill="1" applyBorder="1" applyAlignment="1">
      <alignment horizontal="right" vertical="center"/>
    </xf>
    <xf numFmtId="3" fontId="50" fillId="2" borderId="45" xfId="0" applyNumberFormat="1" applyFont="1" applyFill="1" applyBorder="1" applyAlignment="1">
      <alignment horizontal="right"/>
    </xf>
    <xf numFmtId="3" fontId="50" fillId="2" borderId="46" xfId="0" applyNumberFormat="1" applyFont="1" applyFill="1" applyBorder="1" applyAlignment="1">
      <alignment horizontal="right"/>
    </xf>
    <xf numFmtId="3" fontId="26" fillId="0" borderId="27" xfId="0" applyNumberFormat="1" applyFont="1" applyBorder="1" applyAlignment="1" applyProtection="1">
      <alignment horizontal="right" wrapText="1"/>
      <protection locked="0"/>
    </xf>
    <xf numFmtId="3" fontId="26" fillId="0" borderId="41" xfId="0" applyNumberFormat="1" applyFont="1" applyBorder="1" applyAlignment="1" applyProtection="1">
      <alignment horizontal="right" wrapText="1"/>
      <protection locked="0"/>
    </xf>
    <xf numFmtId="0" fontId="28" fillId="2" borderId="43" xfId="0" applyFont="1" applyFill="1" applyBorder="1" applyAlignment="1">
      <alignment horizontal="left" indent="2"/>
    </xf>
    <xf numFmtId="0" fontId="9" fillId="0" borderId="43" xfId="0" applyFont="1" applyBorder="1" applyAlignment="1">
      <alignment horizontal="left"/>
    </xf>
    <xf numFmtId="0" fontId="9" fillId="0" borderId="43" xfId="0" applyFont="1" applyBorder="1" applyAlignment="1">
      <alignment horizontal="left" wrapText="1"/>
    </xf>
    <xf numFmtId="0" fontId="28" fillId="2" borderId="44" xfId="0" applyFont="1" applyFill="1" applyBorder="1" applyAlignment="1">
      <alignment horizontal="left" indent="2"/>
    </xf>
    <xf numFmtId="0" fontId="28" fillId="2" borderId="1" xfId="0" applyFont="1" applyFill="1" applyBorder="1" applyAlignment="1">
      <alignment horizontal="center"/>
    </xf>
    <xf numFmtId="0" fontId="28" fillId="2" borderId="42" xfId="0" applyFont="1" applyFill="1" applyBorder="1" applyAlignment="1">
      <alignment horizontal="center"/>
    </xf>
    <xf numFmtId="4" fontId="26" fillId="3" borderId="27" xfId="0" applyNumberFormat="1" applyFont="1" applyFill="1" applyBorder="1" applyAlignment="1" applyProtection="1">
      <alignment horizontal="right" wrapText="1"/>
      <protection locked="0"/>
    </xf>
    <xf numFmtId="4" fontId="26" fillId="3" borderId="41" xfId="0" applyNumberFormat="1" applyFont="1" applyFill="1" applyBorder="1" applyAlignment="1" applyProtection="1">
      <alignment horizontal="right" wrapText="1"/>
      <protection locked="0"/>
    </xf>
    <xf numFmtId="4" fontId="26" fillId="3" borderId="45" xfId="0" applyNumberFormat="1" applyFont="1" applyFill="1" applyBorder="1" applyAlignment="1" applyProtection="1">
      <alignment horizontal="right" wrapText="1"/>
      <protection locked="0"/>
    </xf>
    <xf numFmtId="4" fontId="26" fillId="3" borderId="46" xfId="0" applyNumberFormat="1" applyFont="1" applyFill="1" applyBorder="1" applyAlignment="1" applyProtection="1">
      <alignment horizontal="right" wrapText="1"/>
      <protection locked="0"/>
    </xf>
    <xf numFmtId="0" fontId="27" fillId="2" borderId="0" xfId="0" applyFont="1" applyFill="1" applyAlignment="1" applyProtection="1">
      <alignment horizontal="left"/>
      <protection locked="0"/>
    </xf>
    <xf numFmtId="0" fontId="66" fillId="10" borderId="0" xfId="6" applyFont="1" applyFill="1"/>
    <xf numFmtId="0" fontId="66" fillId="0" borderId="0" xfId="6" applyFont="1"/>
    <xf numFmtId="3" fontId="9" fillId="3" borderId="27" xfId="0" applyNumberFormat="1" applyFont="1" applyFill="1" applyBorder="1"/>
    <xf numFmtId="3" fontId="9" fillId="3" borderId="41" xfId="0" applyNumberFormat="1" applyFont="1" applyFill="1" applyBorder="1"/>
    <xf numFmtId="3" fontId="9" fillId="3" borderId="45" xfId="0" applyNumberFormat="1" applyFont="1" applyFill="1" applyBorder="1"/>
    <xf numFmtId="3" fontId="9" fillId="3" borderId="46" xfId="0" applyNumberFormat="1" applyFont="1" applyFill="1" applyBorder="1"/>
    <xf numFmtId="3" fontId="16" fillId="8" borderId="10" xfId="6" applyNumberFormat="1" applyFont="1" applyFill="1" applyBorder="1" applyAlignment="1">
      <alignment horizontal="right"/>
    </xf>
    <xf numFmtId="3" fontId="16" fillId="8" borderId="19" xfId="6" applyNumberFormat="1" applyFont="1" applyFill="1" applyBorder="1" applyAlignment="1">
      <alignment horizontal="right"/>
    </xf>
    <xf numFmtId="3" fontId="17" fillId="9" borderId="10" xfId="6" applyNumberFormat="1" applyFont="1" applyFill="1" applyBorder="1" applyAlignment="1">
      <alignment horizontal="right"/>
    </xf>
    <xf numFmtId="3" fontId="17" fillId="3" borderId="9" xfId="6" applyNumberFormat="1" applyFont="1" applyFill="1" applyBorder="1" applyAlignment="1">
      <alignment horizontal="right"/>
    </xf>
    <xf numFmtId="3" fontId="16" fillId="3" borderId="19" xfId="6" applyNumberFormat="1" applyFont="1" applyFill="1" applyBorder="1" applyAlignment="1">
      <alignment horizontal="right"/>
    </xf>
    <xf numFmtId="0" fontId="17" fillId="9" borderId="30" xfId="6" applyFont="1" applyFill="1" applyBorder="1" applyAlignment="1">
      <alignment horizontal="left" wrapText="1"/>
    </xf>
    <xf numFmtId="0" fontId="17" fillId="8" borderId="30" xfId="6" applyFont="1" applyFill="1" applyBorder="1" applyAlignment="1">
      <alignment horizontal="left" wrapText="1"/>
    </xf>
    <xf numFmtId="3" fontId="17" fillId="8" borderId="10" xfId="6" applyNumberFormat="1" applyFont="1" applyFill="1" applyBorder="1" applyAlignment="1">
      <alignment horizontal="right"/>
    </xf>
    <xf numFmtId="3" fontId="17" fillId="3" borderId="10" xfId="6" quotePrefix="1" applyNumberFormat="1" applyFont="1" applyFill="1" applyBorder="1" applyAlignment="1">
      <alignment horizontal="right" vertical="center"/>
    </xf>
    <xf numFmtId="3" fontId="16" fillId="3" borderId="10" xfId="6" quotePrefix="1" applyNumberFormat="1" applyFont="1" applyFill="1" applyBorder="1" applyAlignment="1">
      <alignment horizontal="right" vertical="center"/>
    </xf>
    <xf numFmtId="3" fontId="17" fillId="3" borderId="10" xfId="6" applyNumberFormat="1" applyFont="1" applyFill="1" applyBorder="1" applyAlignment="1">
      <alignment horizontal="right" vertical="center"/>
    </xf>
    <xf numFmtId="3" fontId="50" fillId="3" borderId="27" xfId="0" applyNumberFormat="1" applyFont="1" applyFill="1" applyBorder="1" applyAlignment="1">
      <alignment horizontal="right"/>
    </xf>
    <xf numFmtId="3" fontId="50" fillId="3" borderId="41" xfId="0" applyNumberFormat="1" applyFont="1" applyFill="1" applyBorder="1" applyAlignment="1">
      <alignment horizontal="right"/>
    </xf>
    <xf numFmtId="0" fontId="50" fillId="2" borderId="44" xfId="0" applyFont="1" applyFill="1" applyBorder="1"/>
    <xf numFmtId="0" fontId="27" fillId="2" borderId="0" xfId="0" applyFont="1" applyFill="1" applyAlignment="1" applyProtection="1">
      <alignment horizontal="left" wrapText="1"/>
      <protection locked="0"/>
    </xf>
    <xf numFmtId="0" fontId="56" fillId="2" borderId="0" xfId="0" applyFont="1" applyFill="1" applyAlignment="1" applyProtection="1">
      <alignment horizontal="left"/>
      <protection locked="0"/>
    </xf>
    <xf numFmtId="0" fontId="9" fillId="9" borderId="43" xfId="6" applyFont="1" applyFill="1" applyBorder="1"/>
    <xf numFmtId="0" fontId="9" fillId="9" borderId="44" xfId="6" applyFont="1" applyFill="1" applyBorder="1"/>
    <xf numFmtId="0" fontId="9" fillId="9" borderId="43" xfId="6" applyFont="1" applyFill="1" applyBorder="1" applyAlignment="1">
      <alignment horizontal="left" indent="2"/>
    </xf>
    <xf numFmtId="0" fontId="9" fillId="9" borderId="43" xfId="6" applyFont="1" applyFill="1" applyBorder="1" applyAlignment="1">
      <alignment horizontal="left" wrapText="1" indent="2"/>
    </xf>
    <xf numFmtId="0" fontId="9" fillId="9" borderId="43" xfId="6" applyFont="1" applyFill="1" applyBorder="1" applyAlignment="1">
      <alignment horizontal="left"/>
    </xf>
    <xf numFmtId="0" fontId="17" fillId="9" borderId="0" xfId="6" applyFont="1" applyFill="1" applyAlignment="1">
      <alignment wrapText="1"/>
    </xf>
    <xf numFmtId="0" fontId="17" fillId="9" borderId="4" xfId="6" applyFont="1" applyFill="1" applyBorder="1"/>
    <xf numFmtId="0" fontId="12" fillId="8" borderId="0" xfId="0" applyFont="1" applyFill="1" applyAlignment="1">
      <alignment horizontal="left"/>
    </xf>
    <xf numFmtId="0" fontId="4" fillId="8" borderId="0" xfId="0" applyFont="1" applyFill="1"/>
    <xf numFmtId="0" fontId="9" fillId="8" borderId="43" xfId="0" applyFont="1" applyFill="1" applyBorder="1" applyAlignment="1">
      <alignment horizontal="left" indent="2"/>
    </xf>
    <xf numFmtId="3" fontId="9" fillId="8" borderId="27" xfId="0" applyNumberFormat="1" applyFont="1" applyFill="1" applyBorder="1" applyAlignment="1" applyProtection="1">
      <alignment horizontal="right"/>
      <protection locked="0"/>
    </xf>
    <xf numFmtId="0" fontId="9" fillId="8" borderId="43" xfId="0" applyFont="1" applyFill="1" applyBorder="1" applyAlignment="1">
      <alignment horizontal="left" wrapText="1" indent="2"/>
    </xf>
    <xf numFmtId="0" fontId="9" fillId="8" borderId="43" xfId="0" applyFont="1" applyFill="1" applyBorder="1" applyAlignment="1">
      <alignment horizontal="justify"/>
    </xf>
    <xf numFmtId="0" fontId="9" fillId="8" borderId="8" xfId="0" applyFont="1" applyFill="1" applyBorder="1" applyAlignment="1">
      <alignment horizontal="left" indent="2"/>
    </xf>
    <xf numFmtId="3" fontId="9" fillId="8" borderId="9" xfId="0" applyNumberFormat="1" applyFont="1" applyFill="1" applyBorder="1" applyAlignment="1" applyProtection="1">
      <alignment horizontal="right"/>
      <protection locked="0"/>
    </xf>
    <xf numFmtId="3" fontId="9" fillId="8" borderId="39" xfId="0" applyNumberFormat="1" applyFont="1" applyFill="1" applyBorder="1" applyAlignment="1" applyProtection="1">
      <alignment horizontal="right"/>
      <protection locked="0"/>
    </xf>
    <xf numFmtId="0" fontId="9" fillId="8" borderId="8" xfId="0" applyFont="1" applyFill="1" applyBorder="1" applyAlignment="1">
      <alignment horizontal="left"/>
    </xf>
    <xf numFmtId="0" fontId="17" fillId="0" borderId="0" xfId="6" quotePrefix="1" applyFont="1" applyAlignment="1">
      <alignment horizontal="center" vertical="justify"/>
    </xf>
    <xf numFmtId="3" fontId="17" fillId="0" borderId="0" xfId="6" applyNumberFormat="1" applyFont="1" applyAlignment="1">
      <alignment horizontal="right"/>
    </xf>
    <xf numFmtId="0" fontId="67" fillId="0" borderId="0" xfId="6" applyFont="1"/>
    <xf numFmtId="0" fontId="12" fillId="0" borderId="0" xfId="6" applyFont="1" applyAlignment="1">
      <alignment horizontal="left"/>
    </xf>
    <xf numFmtId="0" fontId="28" fillId="0" borderId="59" xfId="0" applyFont="1" applyBorder="1" applyAlignment="1">
      <alignment horizontal="left" vertical="center" wrapText="1"/>
    </xf>
    <xf numFmtId="0" fontId="28" fillId="6" borderId="44" xfId="0" applyFont="1" applyFill="1" applyBorder="1" applyAlignment="1">
      <alignment horizontal="justify"/>
    </xf>
    <xf numFmtId="0" fontId="9" fillId="2" borderId="43" xfId="0" applyFont="1" applyFill="1" applyBorder="1" applyAlignment="1">
      <alignment horizontal="center" wrapText="1"/>
    </xf>
    <xf numFmtId="0" fontId="50" fillId="2" borderId="43" xfId="0" applyFont="1" applyFill="1" applyBorder="1" applyAlignment="1">
      <alignment horizontal="center" wrapText="1"/>
    </xf>
    <xf numFmtId="0" fontId="68" fillId="2" borderId="0" xfId="0" applyFont="1" applyFill="1"/>
    <xf numFmtId="3" fontId="9" fillId="2" borderId="27" xfId="0" applyNumberFormat="1" applyFont="1" applyFill="1" applyBorder="1" applyAlignment="1" applyProtection="1">
      <alignment horizontal="right"/>
      <protection locked="0"/>
    </xf>
    <xf numFmtId="3" fontId="9" fillId="2" borderId="41" xfId="0" applyNumberFormat="1" applyFont="1" applyFill="1" applyBorder="1" applyAlignment="1" applyProtection="1">
      <alignment horizontal="right"/>
      <protection locked="0"/>
    </xf>
    <xf numFmtId="0" fontId="69" fillId="2" borderId="0" xfId="0" applyFont="1" applyFill="1"/>
    <xf numFmtId="0" fontId="64" fillId="0" borderId="0" xfId="6" applyFont="1"/>
    <xf numFmtId="0" fontId="63" fillId="0" borderId="0" xfId="6" applyFont="1"/>
    <xf numFmtId="0" fontId="63" fillId="9" borderId="0" xfId="6" applyFont="1" applyFill="1"/>
    <xf numFmtId="0" fontId="64" fillId="8" borderId="0" xfId="6" applyFont="1" applyFill="1"/>
    <xf numFmtId="0" fontId="64" fillId="0" borderId="4" xfId="6" applyFont="1" applyBorder="1" applyAlignment="1">
      <alignment horizontal="left"/>
    </xf>
    <xf numFmtId="0" fontId="17" fillId="0" borderId="10" xfId="6" quotePrefix="1" applyFont="1" applyBorder="1" applyAlignment="1">
      <alignment horizontal="center"/>
    </xf>
    <xf numFmtId="3" fontId="17" fillId="8" borderId="19" xfId="6" applyNumberFormat="1" applyFont="1" applyFill="1" applyBorder="1" applyAlignment="1">
      <alignment horizontal="right"/>
    </xf>
    <xf numFmtId="0" fontId="17" fillId="0" borderId="21" xfId="6" applyFont="1" applyBorder="1" applyAlignment="1">
      <alignment horizontal="center"/>
    </xf>
    <xf numFmtId="0" fontId="17" fillId="0" borderId="10" xfId="6" applyFont="1" applyBorder="1" applyAlignment="1">
      <alignment horizontal="center" vertical="center"/>
    </xf>
    <xf numFmtId="0" fontId="64" fillId="0" borderId="10" xfId="6" applyFont="1" applyBorder="1"/>
    <xf numFmtId="3" fontId="64" fillId="3" borderId="10" xfId="6" applyNumberFormat="1" applyFont="1" applyFill="1" applyBorder="1" applyAlignment="1">
      <alignment horizontal="right"/>
    </xf>
    <xf numFmtId="3" fontId="64" fillId="0" borderId="10" xfId="6" applyNumberFormat="1" applyFont="1" applyBorder="1" applyAlignment="1">
      <alignment horizontal="right"/>
    </xf>
    <xf numFmtId="3" fontId="64" fillId="0" borderId="5" xfId="6" applyNumberFormat="1" applyFont="1" applyBorder="1" applyAlignment="1">
      <alignment horizontal="right"/>
    </xf>
    <xf numFmtId="3" fontId="63" fillId="3" borderId="10" xfId="6" applyNumberFormat="1" applyFont="1" applyFill="1" applyBorder="1" applyAlignment="1">
      <alignment horizontal="right"/>
    </xf>
    <xf numFmtId="3" fontId="63" fillId="0" borderId="10" xfId="6" applyNumberFormat="1" applyFont="1" applyBorder="1" applyAlignment="1">
      <alignment horizontal="right"/>
    </xf>
    <xf numFmtId="3" fontId="63" fillId="0" borderId="5" xfId="6" applyNumberFormat="1" applyFont="1" applyBorder="1" applyAlignment="1">
      <alignment horizontal="right"/>
    </xf>
    <xf numFmtId="0" fontId="17" fillId="0" borderId="0" xfId="6" quotePrefix="1" applyFont="1" applyAlignment="1">
      <alignment horizontal="center"/>
    </xf>
    <xf numFmtId="0" fontId="17" fillId="0" borderId="0" xfId="6" applyFont="1" applyAlignment="1">
      <alignment horizontal="center"/>
    </xf>
    <xf numFmtId="0" fontId="63" fillId="0" borderId="30" xfId="6" applyFont="1" applyBorder="1" applyAlignment="1">
      <alignment horizontal="left"/>
    </xf>
    <xf numFmtId="0" fontId="63" fillId="0" borderId="0" xfId="6" quotePrefix="1" applyFont="1" applyAlignment="1">
      <alignment horizontal="center"/>
    </xf>
    <xf numFmtId="0" fontId="64" fillId="0" borderId="30" xfId="6" applyFont="1" applyBorder="1"/>
    <xf numFmtId="0" fontId="64" fillId="0" borderId="0" xfId="6" applyFont="1" applyAlignment="1">
      <alignment horizontal="center"/>
    </xf>
    <xf numFmtId="3" fontId="64" fillId="3" borderId="5" xfId="6" applyNumberFormat="1" applyFont="1" applyFill="1" applyBorder="1" applyAlignment="1">
      <alignment horizontal="right"/>
    </xf>
    <xf numFmtId="0" fontId="64" fillId="0" borderId="0" xfId="6" quotePrefix="1" applyFont="1" applyAlignment="1">
      <alignment horizontal="center"/>
    </xf>
    <xf numFmtId="3" fontId="64" fillId="3" borderId="10" xfId="6" quotePrefix="1" applyNumberFormat="1" applyFont="1" applyFill="1" applyBorder="1" applyAlignment="1">
      <alignment horizontal="right"/>
    </xf>
    <xf numFmtId="3" fontId="64" fillId="3" borderId="5" xfId="6" quotePrefix="1" applyNumberFormat="1" applyFont="1" applyFill="1" applyBorder="1" applyAlignment="1">
      <alignment horizontal="right"/>
    </xf>
    <xf numFmtId="0" fontId="48" fillId="0" borderId="32" xfId="6" applyFont="1" applyBorder="1" applyAlignment="1" applyProtection="1">
      <alignment horizontal="left"/>
      <protection locked="0"/>
    </xf>
    <xf numFmtId="0" fontId="54" fillId="0" borderId="2" xfId="6" applyFont="1" applyBorder="1" applyAlignment="1">
      <alignment horizontal="left"/>
    </xf>
    <xf numFmtId="0" fontId="64" fillId="0" borderId="2" xfId="6" applyFont="1" applyBorder="1"/>
    <xf numFmtId="0" fontId="63" fillId="0" borderId="3" xfId="6" applyFont="1" applyBorder="1" applyAlignment="1">
      <alignment horizontal="right"/>
    </xf>
    <xf numFmtId="0" fontId="63" fillId="0" borderId="0" xfId="6" applyFont="1" applyAlignment="1">
      <alignment horizontal="center" vertical="center"/>
    </xf>
    <xf numFmtId="0" fontId="63" fillId="0" borderId="5" xfId="6" applyFont="1" applyBorder="1" applyAlignment="1">
      <alignment horizontal="center" vertical="center"/>
    </xf>
    <xf numFmtId="0" fontId="64" fillId="0" borderId="0" xfId="6" quotePrefix="1" applyFont="1" applyAlignment="1">
      <alignment horizontal="left"/>
    </xf>
    <xf numFmtId="0" fontId="64" fillId="0" borderId="5" xfId="6" applyFont="1" applyBorder="1"/>
    <xf numFmtId="0" fontId="64" fillId="0" borderId="8" xfId="6" applyFont="1" applyBorder="1"/>
    <xf numFmtId="0" fontId="64" fillId="0" borderId="9" xfId="6" applyFont="1" applyBorder="1"/>
    <xf numFmtId="0" fontId="59" fillId="0" borderId="30" xfId="7" applyFont="1" applyBorder="1"/>
    <xf numFmtId="0" fontId="64" fillId="0" borderId="13" xfId="6" applyFont="1" applyBorder="1" applyAlignment="1">
      <alignment horizontal="center"/>
    </xf>
    <xf numFmtId="0" fontId="64" fillId="0" borderId="14" xfId="6" applyFont="1" applyBorder="1" applyAlignment="1">
      <alignment horizontal="center"/>
    </xf>
    <xf numFmtId="0" fontId="64" fillId="0" borderId="31" xfId="6" applyFont="1" applyBorder="1"/>
    <xf numFmtId="0" fontId="64" fillId="0" borderId="18" xfId="6" applyFont="1" applyBorder="1" applyAlignment="1">
      <alignment horizontal="center"/>
    </xf>
    <xf numFmtId="0" fontId="64" fillId="0" borderId="7" xfId="6" applyFont="1" applyBorder="1" applyAlignment="1">
      <alignment horizontal="center"/>
    </xf>
    <xf numFmtId="0" fontId="64" fillId="0" borderId="18" xfId="6" applyFont="1" applyBorder="1" applyAlignment="1" applyProtection="1">
      <alignment horizontal="center"/>
      <protection locked="0"/>
    </xf>
    <xf numFmtId="0" fontId="64" fillId="0" borderId="7" xfId="6" applyFont="1" applyBorder="1" applyAlignment="1" applyProtection="1">
      <alignment horizontal="center"/>
      <protection locked="0"/>
    </xf>
    <xf numFmtId="0" fontId="63" fillId="0" borderId="0" xfId="6" applyFont="1" applyAlignment="1">
      <alignment horizontal="center"/>
    </xf>
    <xf numFmtId="3" fontId="63" fillId="3" borderId="5" xfId="6" applyNumberFormat="1" applyFont="1" applyFill="1" applyBorder="1" applyAlignment="1">
      <alignment horizontal="right"/>
    </xf>
    <xf numFmtId="3" fontId="63" fillId="0" borderId="33" xfId="6" applyNumberFormat="1" applyFont="1" applyBorder="1" applyAlignment="1">
      <alignment horizontal="right"/>
    </xf>
    <xf numFmtId="3" fontId="64" fillId="3" borderId="33" xfId="6" applyNumberFormat="1" applyFont="1" applyFill="1" applyBorder="1" applyAlignment="1">
      <alignment horizontal="right"/>
    </xf>
    <xf numFmtId="3" fontId="63" fillId="2" borderId="10" xfId="6" applyNumberFormat="1" applyFont="1" applyFill="1" applyBorder="1" applyAlignment="1">
      <alignment horizontal="right"/>
    </xf>
    <xf numFmtId="3" fontId="63" fillId="2" borderId="5" xfId="6" applyNumberFormat="1" applyFont="1" applyFill="1" applyBorder="1" applyAlignment="1">
      <alignment horizontal="right"/>
    </xf>
    <xf numFmtId="0" fontId="63" fillId="9" borderId="30" xfId="6" applyFont="1" applyFill="1" applyBorder="1" applyAlignment="1">
      <alignment horizontal="left" wrapText="1"/>
    </xf>
    <xf numFmtId="3" fontId="63" fillId="9" borderId="10" xfId="6" applyNumberFormat="1" applyFont="1" applyFill="1" applyBorder="1" applyAlignment="1">
      <alignment horizontal="right"/>
    </xf>
    <xf numFmtId="3" fontId="63" fillId="9" borderId="5" xfId="6" applyNumberFormat="1" applyFont="1" applyFill="1" applyBorder="1" applyAlignment="1">
      <alignment horizontal="right"/>
    </xf>
    <xf numFmtId="0" fontId="63" fillId="8" borderId="30" xfId="6" applyFont="1" applyFill="1" applyBorder="1" applyAlignment="1">
      <alignment horizontal="left" wrapText="1"/>
    </xf>
    <xf numFmtId="3" fontId="63" fillId="8" borderId="10" xfId="6" applyNumberFormat="1" applyFont="1" applyFill="1" applyBorder="1" applyAlignment="1">
      <alignment horizontal="right"/>
    </xf>
    <xf numFmtId="3" fontId="63" fillId="8" borderId="5" xfId="6" applyNumberFormat="1" applyFont="1" applyFill="1" applyBorder="1" applyAlignment="1">
      <alignment horizontal="right"/>
    </xf>
    <xf numFmtId="0" fontId="63" fillId="8" borderId="0" xfId="6" applyFont="1" applyFill="1"/>
    <xf numFmtId="0" fontId="63" fillId="0" borderId="30" xfId="6" applyFont="1" applyBorder="1" applyAlignment="1">
      <alignment horizontal="left" wrapText="1"/>
    </xf>
    <xf numFmtId="3" fontId="63" fillId="3" borderId="34" xfId="6" applyNumberFormat="1" applyFont="1" applyFill="1" applyBorder="1" applyAlignment="1">
      <alignment horizontal="right"/>
    </xf>
    <xf numFmtId="3" fontId="63" fillId="3" borderId="33" xfId="6" applyNumberFormat="1" applyFont="1" applyFill="1" applyBorder="1" applyAlignment="1">
      <alignment horizontal="right"/>
    </xf>
    <xf numFmtId="0" fontId="64" fillId="0" borderId="30" xfId="6" applyFont="1" applyBorder="1" applyAlignment="1">
      <alignment horizontal="left"/>
    </xf>
    <xf numFmtId="0" fontId="64" fillId="0" borderId="30" xfId="6" applyFont="1" applyBorder="1" applyAlignment="1">
      <alignment wrapText="1"/>
    </xf>
    <xf numFmtId="0" fontId="64" fillId="0" borderId="20" xfId="6" applyFont="1" applyBorder="1"/>
    <xf numFmtId="0" fontId="64" fillId="0" borderId="21" xfId="6" applyFont="1" applyBorder="1"/>
    <xf numFmtId="167" fontId="64" fillId="3" borderId="21" xfId="6" applyNumberFormat="1" applyFont="1" applyFill="1" applyBorder="1" applyAlignment="1">
      <alignment horizontal="right"/>
    </xf>
    <xf numFmtId="167" fontId="64" fillId="3" borderId="23" xfId="6" applyNumberFormat="1" applyFont="1" applyFill="1" applyBorder="1" applyAlignment="1">
      <alignment horizontal="right"/>
    </xf>
    <xf numFmtId="0" fontId="64" fillId="0" borderId="2" xfId="6" applyFont="1" applyBorder="1" applyAlignment="1">
      <alignment horizontal="left"/>
    </xf>
    <xf numFmtId="0" fontId="47" fillId="0" borderId="0" xfId="0" applyFont="1"/>
    <xf numFmtId="0" fontId="55" fillId="0" borderId="0" xfId="0" applyFont="1"/>
    <xf numFmtId="0" fontId="47" fillId="0" borderId="64" xfId="0" applyFont="1" applyBorder="1" applyAlignment="1">
      <alignment horizontal="center"/>
    </xf>
    <xf numFmtId="0" fontId="55" fillId="0" borderId="65" xfId="0" applyFont="1" applyBorder="1" applyAlignment="1">
      <alignment horizontal="center"/>
    </xf>
    <xf numFmtId="3" fontId="47" fillId="0" borderId="0" xfId="0" applyNumberFormat="1" applyFont="1" applyAlignment="1">
      <alignment horizontal="center" vertical="center" wrapText="1"/>
    </xf>
    <xf numFmtId="3" fontId="47" fillId="0" borderId="64" xfId="0" applyNumberFormat="1" applyFont="1" applyBorder="1" applyAlignment="1">
      <alignment horizontal="center" vertical="center" wrapText="1"/>
    </xf>
    <xf numFmtId="3" fontId="47" fillId="0" borderId="65" xfId="0" applyNumberFormat="1" applyFont="1" applyBorder="1" applyAlignment="1">
      <alignment horizontal="center" vertical="center" wrapText="1"/>
    </xf>
    <xf numFmtId="0" fontId="12" fillId="0" borderId="10" xfId="6" quotePrefix="1" applyFont="1" applyBorder="1" applyAlignment="1">
      <alignment horizontal="center"/>
    </xf>
    <xf numFmtId="0" fontId="48" fillId="0" borderId="28" xfId="6" applyFont="1" applyBorder="1" applyAlignment="1">
      <alignment horizontal="left" vertical="center" wrapText="1"/>
    </xf>
    <xf numFmtId="0" fontId="54" fillId="0" borderId="36" xfId="6" applyFont="1" applyBorder="1" applyAlignment="1">
      <alignment horizontal="center" vertical="center"/>
    </xf>
    <xf numFmtId="0" fontId="54" fillId="0" borderId="0" xfId="6" applyFont="1" applyAlignment="1">
      <alignment wrapText="1"/>
    </xf>
    <xf numFmtId="0" fontId="54" fillId="0" borderId="0" xfId="6" applyFont="1"/>
    <xf numFmtId="0" fontId="48" fillId="0" borderId="30" xfId="6" applyFont="1" applyBorder="1" applyAlignment="1" applyProtection="1">
      <alignment horizontal="left" vertical="center" wrapText="1"/>
      <protection locked="0"/>
    </xf>
    <xf numFmtId="0" fontId="54" fillId="0" borderId="10" xfId="6" applyFont="1" applyBorder="1" applyAlignment="1">
      <alignment horizontal="center" vertical="center"/>
    </xf>
    <xf numFmtId="0" fontId="48" fillId="0" borderId="30" xfId="6" applyFont="1" applyBorder="1"/>
    <xf numFmtId="0" fontId="54" fillId="0" borderId="10" xfId="6" applyFont="1" applyBorder="1" applyAlignment="1">
      <alignment horizontal="center"/>
    </xf>
    <xf numFmtId="0" fontId="54" fillId="0" borderId="9" xfId="6" applyFont="1" applyBorder="1" applyAlignment="1">
      <alignment horizontal="center"/>
    </xf>
    <xf numFmtId="0" fontId="54" fillId="0" borderId="5" xfId="6" applyFont="1" applyBorder="1" applyAlignment="1">
      <alignment horizontal="center"/>
    </xf>
    <xf numFmtId="0" fontId="61" fillId="0" borderId="31" xfId="6" applyFont="1" applyBorder="1" applyAlignment="1">
      <alignment horizontal="left" vertical="top" wrapText="1"/>
    </xf>
    <xf numFmtId="0" fontId="54" fillId="0" borderId="18" xfId="6" applyFont="1" applyBorder="1" applyAlignment="1">
      <alignment horizontal="center" vertical="center"/>
    </xf>
    <xf numFmtId="0" fontId="47" fillId="0" borderId="30" xfId="0" applyFont="1" applyBorder="1" applyAlignment="1">
      <alignment vertical="top" wrapText="1"/>
    </xf>
    <xf numFmtId="0" fontId="54" fillId="0" borderId="9" xfId="6" applyFont="1" applyBorder="1"/>
    <xf numFmtId="0" fontId="54" fillId="0" borderId="5" xfId="6" applyFont="1" applyBorder="1"/>
    <xf numFmtId="0" fontId="48" fillId="0" borderId="10" xfId="6" applyFont="1" applyBorder="1" applyAlignment="1">
      <alignment horizontal="center"/>
    </xf>
    <xf numFmtId="3" fontId="48" fillId="0" borderId="10" xfId="6" applyNumberFormat="1" applyFont="1" applyBorder="1" applyAlignment="1">
      <alignment horizontal="right" vertical="center"/>
    </xf>
    <xf numFmtId="3" fontId="48" fillId="0" borderId="5" xfId="6" applyNumberFormat="1" applyFont="1" applyBorder="1" applyAlignment="1">
      <alignment horizontal="right" vertical="center"/>
    </xf>
    <xf numFmtId="0" fontId="48" fillId="0" borderId="0" xfId="6" applyFont="1"/>
    <xf numFmtId="0" fontId="54" fillId="0" borderId="30" xfId="6" applyFont="1" applyBorder="1"/>
    <xf numFmtId="3" fontId="54" fillId="0" borderId="10" xfId="6" applyNumberFormat="1" applyFont="1" applyBorder="1" applyAlignment="1">
      <alignment horizontal="right" vertical="center"/>
    </xf>
    <xf numFmtId="3" fontId="54" fillId="0" borderId="5" xfId="6" applyNumberFormat="1" applyFont="1" applyBorder="1" applyAlignment="1">
      <alignment horizontal="right" vertical="center"/>
    </xf>
    <xf numFmtId="0" fontId="64" fillId="0" borderId="10" xfId="6" applyFont="1" applyBorder="1" applyAlignment="1">
      <alignment horizontal="center"/>
    </xf>
    <xf numFmtId="3" fontId="64" fillId="3" borderId="10" xfId="6" applyNumberFormat="1" applyFont="1" applyFill="1" applyBorder="1" applyAlignment="1">
      <alignment horizontal="right" vertical="center"/>
    </xf>
    <xf numFmtId="3" fontId="64" fillId="3" borderId="5" xfId="6" applyNumberFormat="1" applyFont="1" applyFill="1" applyBorder="1" applyAlignment="1">
      <alignment horizontal="right" vertical="center"/>
    </xf>
    <xf numFmtId="0" fontId="64" fillId="0" borderId="10" xfId="6" quotePrefix="1" applyFont="1" applyBorder="1" applyAlignment="1">
      <alignment horizontal="center"/>
    </xf>
    <xf numFmtId="0" fontId="54" fillId="0" borderId="10" xfId="6" applyFont="1" applyBorder="1"/>
    <xf numFmtId="3" fontId="48" fillId="0" borderId="33" xfId="6" applyNumberFormat="1" applyFont="1" applyBorder="1" applyAlignment="1">
      <alignment horizontal="right" vertical="center"/>
    </xf>
    <xf numFmtId="0" fontId="48" fillId="0" borderId="10" xfId="6" applyFont="1" applyBorder="1"/>
    <xf numFmtId="0" fontId="48" fillId="0" borderId="37" xfId="6" applyFont="1" applyBorder="1"/>
    <xf numFmtId="0" fontId="48" fillId="0" borderId="21" xfId="6" applyFont="1" applyBorder="1" applyAlignment="1">
      <alignment horizontal="center"/>
    </xf>
    <xf numFmtId="3" fontId="48" fillId="0" borderId="21" xfId="6" applyNumberFormat="1" applyFont="1" applyBorder="1" applyAlignment="1">
      <alignment horizontal="right" vertical="center"/>
    </xf>
    <xf numFmtId="3" fontId="48" fillId="0" borderId="35" xfId="6" applyNumberFormat="1" applyFont="1" applyBorder="1" applyAlignment="1">
      <alignment horizontal="right" vertical="center"/>
    </xf>
    <xf numFmtId="0" fontId="54" fillId="0" borderId="0" xfId="6" applyFont="1" applyAlignment="1">
      <alignment horizontal="center"/>
    </xf>
    <xf numFmtId="0" fontId="48" fillId="0" borderId="5" xfId="6" applyFont="1" applyBorder="1"/>
    <xf numFmtId="0" fontId="48" fillId="0" borderId="10" xfId="6" quotePrefix="1" applyFont="1" applyBorder="1" applyAlignment="1">
      <alignment horizontal="center"/>
    </xf>
    <xf numFmtId="3" fontId="48" fillId="3" borderId="10" xfId="6" applyNumberFormat="1" applyFont="1" applyFill="1" applyBorder="1" applyAlignment="1">
      <alignment horizontal="right" vertical="center"/>
    </xf>
    <xf numFmtId="3" fontId="48" fillId="3" borderId="5" xfId="6" applyNumberFormat="1" applyFont="1" applyFill="1" applyBorder="1" applyAlignment="1">
      <alignment horizontal="right" vertical="center"/>
    </xf>
    <xf numFmtId="0" fontId="54" fillId="0" borderId="30" xfId="6" applyFont="1" applyBorder="1" applyAlignment="1">
      <alignment horizontal="justify" vertical="justify" wrapText="1"/>
    </xf>
    <xf numFmtId="3" fontId="16" fillId="8" borderId="41" xfId="6" applyNumberFormat="1" applyFont="1" applyFill="1" applyBorder="1" applyAlignment="1" applyProtection="1">
      <alignment horizontal="right"/>
      <protection locked="0"/>
    </xf>
    <xf numFmtId="3" fontId="9" fillId="8" borderId="41" xfId="6" applyNumberFormat="1" applyFont="1" applyFill="1" applyBorder="1" applyAlignment="1" applyProtection="1">
      <alignment horizontal="right"/>
      <protection locked="0"/>
    </xf>
    <xf numFmtId="0" fontId="50" fillId="2" borderId="0" xfId="0" applyFont="1" applyFill="1" applyAlignment="1" applyProtection="1">
      <alignment horizontal="left"/>
      <protection locked="0"/>
    </xf>
    <xf numFmtId="0" fontId="51" fillId="2" borderId="1" xfId="0" applyFont="1" applyFill="1" applyBorder="1" applyAlignment="1">
      <alignment horizontal="center"/>
    </xf>
    <xf numFmtId="0" fontId="51" fillId="2" borderId="42" xfId="0" applyFont="1" applyFill="1" applyBorder="1" applyAlignment="1">
      <alignment horizontal="center"/>
    </xf>
    <xf numFmtId="0" fontId="51" fillId="2" borderId="43" xfId="0" applyFont="1" applyFill="1" applyBorder="1" applyAlignment="1">
      <alignment horizontal="center"/>
    </xf>
    <xf numFmtId="0" fontId="51" fillId="2" borderId="43" xfId="0" applyFont="1" applyFill="1" applyBorder="1" applyAlignment="1">
      <alignment horizontal="left" indent="2"/>
    </xf>
    <xf numFmtId="0" fontId="50" fillId="0" borderId="43" xfId="0" applyFont="1" applyBorder="1" applyAlignment="1">
      <alignment horizontal="left"/>
    </xf>
    <xf numFmtId="3" fontId="50" fillId="0" borderId="27" xfId="0" applyNumberFormat="1" applyFont="1" applyBorder="1" applyAlignment="1" applyProtection="1">
      <alignment horizontal="right" wrapText="1"/>
      <protection locked="0"/>
    </xf>
    <xf numFmtId="3" fontId="50" fillId="0" borderId="41" xfId="0" applyNumberFormat="1" applyFont="1" applyBorder="1" applyAlignment="1" applyProtection="1">
      <alignment horizontal="right" wrapText="1"/>
      <protection locked="0"/>
    </xf>
    <xf numFmtId="0" fontId="50" fillId="0" borderId="43" xfId="0" applyFont="1" applyBorder="1" applyAlignment="1">
      <alignment horizontal="left" wrapText="1"/>
    </xf>
    <xf numFmtId="4" fontId="50" fillId="0" borderId="27" xfId="0" applyNumberFormat="1" applyFont="1" applyBorder="1" applyAlignment="1" applyProtection="1">
      <alignment horizontal="right" wrapText="1"/>
      <protection locked="0"/>
    </xf>
    <xf numFmtId="4" fontId="50" fillId="0" borderId="41" xfId="0" applyNumberFormat="1" applyFont="1" applyBorder="1" applyAlignment="1" applyProtection="1">
      <alignment horizontal="right" wrapText="1"/>
      <protection locked="0"/>
    </xf>
    <xf numFmtId="0" fontId="51" fillId="2" borderId="44" xfId="0" applyFont="1" applyFill="1" applyBorder="1" applyAlignment="1">
      <alignment horizontal="left" indent="2"/>
    </xf>
    <xf numFmtId="0" fontId="51" fillId="2" borderId="28" xfId="0" applyFont="1" applyFill="1" applyBorder="1" applyProtection="1">
      <protection locked="0"/>
    </xf>
    <xf numFmtId="0" fontId="47" fillId="2" borderId="42" xfId="0" applyFont="1" applyFill="1" applyBorder="1" applyAlignment="1" applyProtection="1">
      <alignment horizontal="center"/>
      <protection locked="0"/>
    </xf>
    <xf numFmtId="0" fontId="51" fillId="2" borderId="43" xfId="0" quotePrefix="1" applyFont="1" applyFill="1" applyBorder="1" applyAlignment="1" applyProtection="1">
      <alignment horizontal="left"/>
      <protection locked="0"/>
    </xf>
    <xf numFmtId="3" fontId="50" fillId="3" borderId="39" xfId="0" applyNumberFormat="1" applyFont="1" applyFill="1" applyBorder="1" applyAlignment="1">
      <alignment horizontal="right"/>
    </xf>
    <xf numFmtId="0" fontId="51" fillId="2" borderId="44" xfId="0" quotePrefix="1" applyFont="1" applyFill="1" applyBorder="1" applyAlignment="1" applyProtection="1">
      <alignment horizontal="left"/>
      <protection locked="0"/>
    </xf>
    <xf numFmtId="3" fontId="50" fillId="3" borderId="46" xfId="0" applyNumberFormat="1" applyFont="1" applyFill="1" applyBorder="1" applyAlignment="1">
      <alignment horizontal="right"/>
    </xf>
    <xf numFmtId="0" fontId="51" fillId="2" borderId="0" xfId="0" quotePrefix="1" applyFont="1" applyFill="1" applyAlignment="1" applyProtection="1">
      <alignment horizontal="left"/>
      <protection locked="0"/>
    </xf>
    <xf numFmtId="0" fontId="50" fillId="2" borderId="0" xfId="0" applyFont="1" applyFill="1" applyAlignment="1">
      <alignment horizontal="left"/>
    </xf>
    <xf numFmtId="0" fontId="47" fillId="2" borderId="1" xfId="0" applyFont="1" applyFill="1" applyBorder="1" applyAlignment="1">
      <alignment horizontal="center" wrapText="1"/>
    </xf>
    <xf numFmtId="0" fontId="47" fillId="2" borderId="42" xfId="0" applyFont="1" applyFill="1" applyBorder="1" applyAlignment="1">
      <alignment horizontal="center" wrapText="1"/>
    </xf>
    <xf numFmtId="0" fontId="50" fillId="2" borderId="40" xfId="0" applyFont="1" applyFill="1" applyBorder="1" applyAlignment="1">
      <alignment horizontal="justify"/>
    </xf>
    <xf numFmtId="0" fontId="50" fillId="2" borderId="8" xfId="0" applyFont="1" applyFill="1" applyBorder="1" applyAlignment="1">
      <alignment horizontal="left" wrapText="1" indent="2"/>
    </xf>
    <xf numFmtId="0" fontId="48" fillId="0" borderId="0" xfId="0" applyFont="1"/>
    <xf numFmtId="0" fontId="50" fillId="2" borderId="1" xfId="0" applyFont="1" applyFill="1" applyBorder="1" applyAlignment="1">
      <alignment horizontal="center" vertical="top"/>
    </xf>
    <xf numFmtId="0" fontId="50" fillId="2" borderId="42" xfId="0" applyFont="1" applyFill="1" applyBorder="1" applyAlignment="1">
      <alignment horizontal="center" vertical="top"/>
    </xf>
    <xf numFmtId="0" fontId="50" fillId="2" borderId="43" xfId="0" applyFont="1" applyFill="1" applyBorder="1" applyAlignment="1">
      <alignment horizontal="justify"/>
    </xf>
    <xf numFmtId="3" fontId="50" fillId="2" borderId="27" xfId="0" applyNumberFormat="1" applyFont="1" applyFill="1" applyBorder="1" applyAlignment="1">
      <alignment horizontal="right"/>
    </xf>
    <xf numFmtId="3" fontId="50" fillId="2" borderId="41" xfId="0" applyNumberFormat="1" applyFont="1" applyFill="1" applyBorder="1" applyAlignment="1">
      <alignment horizontal="right"/>
    </xf>
    <xf numFmtId="0" fontId="50" fillId="2" borderId="43" xfId="0" applyFont="1" applyFill="1" applyBorder="1"/>
    <xf numFmtId="3" fontId="50" fillId="3" borderId="45" xfId="0" applyNumberFormat="1" applyFont="1" applyFill="1" applyBorder="1" applyAlignment="1">
      <alignment horizontal="right"/>
    </xf>
    <xf numFmtId="0" fontId="50" fillId="2" borderId="43" xfId="0" applyFont="1" applyFill="1" applyBorder="1" applyAlignment="1">
      <alignment horizontal="left" indent="3"/>
    </xf>
    <xf numFmtId="0" fontId="50" fillId="2" borderId="28" xfId="0" applyFont="1" applyFill="1" applyBorder="1"/>
    <xf numFmtId="0" fontId="50" fillId="2" borderId="31" xfId="0" applyFont="1" applyFill="1" applyBorder="1"/>
    <xf numFmtId="0" fontId="51" fillId="2" borderId="43" xfId="0" applyFont="1" applyFill="1" applyBorder="1" applyAlignment="1">
      <alignment horizontal="justify"/>
    </xf>
    <xf numFmtId="0" fontId="50" fillId="2" borderId="40" xfId="0" applyFont="1" applyFill="1" applyBorder="1"/>
    <xf numFmtId="0" fontId="50" fillId="2" borderId="43" xfId="0" applyFont="1" applyFill="1" applyBorder="1" applyAlignment="1">
      <alignment horizontal="left" vertical="top" indent="2"/>
    </xf>
    <xf numFmtId="0" fontId="50" fillId="2" borderId="43" xfId="0" applyFont="1" applyFill="1" applyBorder="1" applyAlignment="1">
      <alignment vertical="top"/>
    </xf>
    <xf numFmtId="0" fontId="50" fillId="2" borderId="0" xfId="0" applyFont="1" applyFill="1" applyAlignment="1">
      <alignment horizontal="justify"/>
    </xf>
    <xf numFmtId="0" fontId="48" fillId="2" borderId="0" xfId="0" applyFont="1" applyFill="1" applyProtection="1">
      <protection locked="0"/>
    </xf>
    <xf numFmtId="0" fontId="54" fillId="2" borderId="0" xfId="0" applyFont="1" applyFill="1" applyProtection="1">
      <protection locked="0"/>
    </xf>
    <xf numFmtId="0" fontId="54" fillId="2" borderId="40" xfId="0" applyFont="1" applyFill="1" applyBorder="1" applyAlignment="1">
      <alignment horizontal="center"/>
    </xf>
    <xf numFmtId="4" fontId="50" fillId="3" borderId="45" xfId="0" applyNumberFormat="1" applyFont="1" applyFill="1" applyBorder="1" applyAlignment="1">
      <alignment horizontal="right"/>
    </xf>
    <xf numFmtId="4" fontId="50" fillId="3" borderId="46" xfId="0" applyNumberFormat="1" applyFont="1" applyFill="1" applyBorder="1" applyAlignment="1">
      <alignment horizontal="right"/>
    </xf>
    <xf numFmtId="0" fontId="51" fillId="2" borderId="0" xfId="0" applyFont="1" applyFill="1" applyAlignment="1">
      <alignment horizontal="justify"/>
    </xf>
    <xf numFmtId="0" fontId="54" fillId="2" borderId="0" xfId="0" applyFont="1" applyFill="1"/>
    <xf numFmtId="0" fontId="50" fillId="2" borderId="40" xfId="0" applyFont="1" applyFill="1" applyBorder="1" applyAlignment="1">
      <alignment horizontal="left" wrapText="1"/>
    </xf>
    <xf numFmtId="0" fontId="48" fillId="2" borderId="0" xfId="0" applyFont="1" applyFill="1" applyAlignment="1" applyProtection="1">
      <alignment horizontal="left"/>
      <protection locked="0"/>
    </xf>
    <xf numFmtId="0" fontId="50" fillId="2" borderId="27" xfId="0" applyFont="1" applyFill="1" applyBorder="1" applyAlignment="1">
      <alignment horizontal="center"/>
    </xf>
    <xf numFmtId="3" fontId="50" fillId="3" borderId="9" xfId="0" applyNumberFormat="1" applyFont="1" applyFill="1" applyBorder="1" applyAlignment="1">
      <alignment horizontal="right"/>
    </xf>
    <xf numFmtId="0" fontId="50" fillId="2" borderId="8" xfId="0" applyFont="1" applyFill="1" applyBorder="1" applyAlignment="1">
      <alignment horizontal="left" indent="2"/>
    </xf>
    <xf numFmtId="0" fontId="63" fillId="9" borderId="4" xfId="6" applyFont="1" applyFill="1" applyBorder="1"/>
    <xf numFmtId="0" fontId="63" fillId="9" borderId="0" xfId="6" applyFont="1" applyFill="1" applyAlignment="1">
      <alignment wrapText="1"/>
    </xf>
    <xf numFmtId="0" fontId="47" fillId="9" borderId="0" xfId="0" applyFont="1" applyFill="1"/>
    <xf numFmtId="0" fontId="48" fillId="2" borderId="40" xfId="0" applyFont="1" applyFill="1" applyBorder="1"/>
    <xf numFmtId="0" fontId="50" fillId="9" borderId="43" xfId="6" applyFont="1" applyFill="1" applyBorder="1" applyAlignment="1">
      <alignment horizontal="left" indent="2"/>
    </xf>
    <xf numFmtId="0" fontId="50" fillId="9" borderId="43" xfId="6" applyFont="1" applyFill="1" applyBorder="1" applyAlignment="1">
      <alignment horizontal="left" wrapText="1" indent="2"/>
    </xf>
    <xf numFmtId="0" fontId="50" fillId="9" borderId="43" xfId="6" applyFont="1" applyFill="1" applyBorder="1" applyAlignment="1">
      <alignment horizontal="left"/>
    </xf>
    <xf numFmtId="0" fontId="50" fillId="2" borderId="44" xfId="0" applyFont="1" applyFill="1" applyBorder="1" applyAlignment="1">
      <alignment horizontal="justify"/>
    </xf>
    <xf numFmtId="0" fontId="50" fillId="8" borderId="43" xfId="0" applyFont="1" applyFill="1" applyBorder="1" applyAlignment="1">
      <alignment horizontal="justify"/>
    </xf>
    <xf numFmtId="0" fontId="50" fillId="2" borderId="0" xfId="0" applyFont="1" applyFill="1"/>
    <xf numFmtId="0" fontId="50" fillId="8" borderId="43" xfId="0" applyFont="1" applyFill="1" applyBorder="1" applyAlignment="1">
      <alignment horizontal="left" wrapText="1" indent="2"/>
    </xf>
    <xf numFmtId="0" fontId="50" fillId="8" borderId="43" xfId="6" applyFont="1" applyFill="1" applyBorder="1" applyAlignment="1">
      <alignment horizontal="left" indent="2"/>
    </xf>
    <xf numFmtId="0" fontId="50" fillId="8" borderId="8" xfId="0" applyFont="1" applyFill="1" applyBorder="1" applyAlignment="1">
      <alignment horizontal="left"/>
    </xf>
    <xf numFmtId="0" fontId="50" fillId="2" borderId="40" xfId="0" applyFont="1" applyFill="1" applyBorder="1" applyAlignment="1">
      <alignment wrapText="1"/>
    </xf>
    <xf numFmtId="0" fontId="54" fillId="2" borderId="0" xfId="0" applyFont="1" applyFill="1" applyAlignment="1">
      <alignment horizontal="left" indent="4"/>
    </xf>
    <xf numFmtId="0" fontId="50" fillId="2" borderId="43" xfId="0" applyFont="1" applyFill="1" applyBorder="1" applyAlignment="1">
      <alignment horizontal="left" indent="1"/>
    </xf>
    <xf numFmtId="0" fontId="50" fillId="2" borderId="44" xfId="0" applyFont="1" applyFill="1" applyBorder="1" applyAlignment="1">
      <alignment horizontal="left" indent="1"/>
    </xf>
    <xf numFmtId="3" fontId="9" fillId="9" borderId="27" xfId="6" applyNumberFormat="1" applyFont="1" applyFill="1" applyBorder="1" applyAlignment="1">
      <alignment horizontal="right"/>
    </xf>
    <xf numFmtId="3" fontId="9" fillId="9" borderId="41" xfId="6" applyNumberFormat="1" applyFont="1" applyFill="1" applyBorder="1" applyAlignment="1">
      <alignment horizontal="right"/>
    </xf>
    <xf numFmtId="3" fontId="9" fillId="9" borderId="45" xfId="6" applyNumberFormat="1" applyFont="1" applyFill="1" applyBorder="1" applyAlignment="1">
      <alignment horizontal="right"/>
    </xf>
    <xf numFmtId="3" fontId="9" fillId="9" borderId="46" xfId="6" applyNumberFormat="1" applyFont="1" applyFill="1" applyBorder="1" applyAlignment="1">
      <alignment horizontal="right"/>
    </xf>
    <xf numFmtId="3" fontId="9" fillId="8" borderId="49" xfId="0" applyNumberFormat="1" applyFont="1" applyFill="1" applyBorder="1" applyAlignment="1">
      <alignment horizontal="right"/>
    </xf>
    <xf numFmtId="3" fontId="9" fillId="8" borderId="41" xfId="0" applyNumberFormat="1" applyFont="1" applyFill="1" applyBorder="1" applyAlignment="1">
      <alignment horizontal="right"/>
    </xf>
    <xf numFmtId="3" fontId="9" fillId="9" borderId="49" xfId="0" applyNumberFormat="1" applyFont="1" applyFill="1" applyBorder="1" applyAlignment="1">
      <alignment horizontal="right"/>
    </xf>
    <xf numFmtId="3" fontId="9" fillId="9" borderId="41" xfId="0" applyNumberFormat="1" applyFont="1" applyFill="1" applyBorder="1" applyAlignment="1">
      <alignment horizontal="right"/>
    </xf>
    <xf numFmtId="3" fontId="9" fillId="9" borderId="50" xfId="0" applyNumberFormat="1" applyFont="1" applyFill="1" applyBorder="1" applyAlignment="1">
      <alignment horizontal="right"/>
    </xf>
    <xf numFmtId="3" fontId="9" fillId="9" borderId="46" xfId="0" applyNumberFormat="1" applyFont="1" applyFill="1" applyBorder="1" applyAlignment="1">
      <alignment horizontal="right"/>
    </xf>
    <xf numFmtId="3" fontId="50" fillId="9" borderId="27" xfId="6" applyNumberFormat="1" applyFont="1" applyFill="1" applyBorder="1" applyAlignment="1">
      <alignment horizontal="right"/>
    </xf>
    <xf numFmtId="3" fontId="50" fillId="9" borderId="41" xfId="6" applyNumberFormat="1" applyFont="1" applyFill="1" applyBorder="1" applyAlignment="1">
      <alignment horizontal="right"/>
    </xf>
    <xf numFmtId="3" fontId="9" fillId="8" borderId="27" xfId="0" applyNumberFormat="1" applyFont="1" applyFill="1" applyBorder="1" applyAlignment="1">
      <alignment horizontal="right"/>
    </xf>
    <xf numFmtId="3" fontId="50" fillId="8" borderId="27" xfId="0" applyNumberFormat="1" applyFont="1" applyFill="1" applyBorder="1" applyAlignment="1">
      <alignment horizontal="right"/>
    </xf>
    <xf numFmtId="3" fontId="50" fillId="8" borderId="41" xfId="0" applyNumberFormat="1" applyFont="1" applyFill="1" applyBorder="1" applyAlignment="1">
      <alignment horizontal="right"/>
    </xf>
    <xf numFmtId="3" fontId="50" fillId="8" borderId="9" xfId="0" applyNumberFormat="1" applyFont="1" applyFill="1" applyBorder="1" applyAlignment="1">
      <alignment horizontal="right"/>
    </xf>
    <xf numFmtId="3" fontId="50" fillId="8" borderId="39" xfId="0" applyNumberFormat="1" applyFont="1" applyFill="1" applyBorder="1" applyAlignment="1">
      <alignment horizontal="right"/>
    </xf>
    <xf numFmtId="3" fontId="9" fillId="9" borderId="27" xfId="6" applyNumberFormat="1" applyFont="1" applyFill="1" applyBorder="1" applyAlignment="1" applyProtection="1">
      <alignment horizontal="right"/>
      <protection locked="0"/>
    </xf>
    <xf numFmtId="3" fontId="9" fillId="9" borderId="41" xfId="6" applyNumberFormat="1" applyFont="1" applyFill="1" applyBorder="1" applyAlignment="1" applyProtection="1">
      <alignment horizontal="right"/>
      <protection locked="0"/>
    </xf>
    <xf numFmtId="3" fontId="9" fillId="9" borderId="45" xfId="6" applyNumberFormat="1" applyFont="1" applyFill="1" applyBorder="1" applyAlignment="1" applyProtection="1">
      <alignment horizontal="right"/>
      <protection locked="0"/>
    </xf>
    <xf numFmtId="3" fontId="9" fillId="9" borderId="46" xfId="6" applyNumberFormat="1" applyFont="1" applyFill="1" applyBorder="1" applyAlignment="1" applyProtection="1">
      <alignment horizontal="right"/>
      <protection locked="0"/>
    </xf>
    <xf numFmtId="0" fontId="27" fillId="2" borderId="0" xfId="0" applyFont="1" applyFill="1" applyAlignment="1" applyProtection="1">
      <alignment horizontal="justify" vertical="top"/>
      <protection locked="0"/>
    </xf>
    <xf numFmtId="0" fontId="52" fillId="2" borderId="0" xfId="0" applyFont="1" applyFill="1" applyAlignment="1">
      <alignment horizontal="right"/>
    </xf>
    <xf numFmtId="0" fontId="16" fillId="0" borderId="4" xfId="6" applyFont="1" applyBorder="1" applyAlignment="1">
      <alignment wrapText="1"/>
    </xf>
    <xf numFmtId="0" fontId="17" fillId="0" borderId="30" xfId="6" applyFont="1" applyBorder="1" applyAlignment="1">
      <alignment wrapText="1"/>
    </xf>
    <xf numFmtId="0" fontId="17" fillId="8" borderId="4" xfId="6" applyFont="1" applyFill="1" applyBorder="1" applyAlignment="1">
      <alignment wrapText="1"/>
    </xf>
    <xf numFmtId="0" fontId="63" fillId="0" borderId="4" xfId="6" applyFont="1" applyBorder="1" applyAlignment="1">
      <alignment horizontal="left" wrapText="1"/>
    </xf>
    <xf numFmtId="0" fontId="16" fillId="8" borderId="4" xfId="6" applyFont="1" applyFill="1" applyBorder="1" applyAlignment="1">
      <alignment wrapText="1"/>
    </xf>
    <xf numFmtId="0" fontId="16" fillId="0" borderId="30" xfId="6" applyFont="1" applyBorder="1" applyAlignment="1">
      <alignment wrapText="1"/>
    </xf>
    <xf numFmtId="0" fontId="64" fillId="0" borderId="30" xfId="6" applyFont="1" applyBorder="1" applyAlignment="1">
      <alignment horizontal="left" wrapText="1"/>
    </xf>
    <xf numFmtId="0" fontId="16" fillId="0" borderId="30" xfId="6" applyFont="1" applyBorder="1" applyAlignment="1">
      <alignment horizontal="left" vertical="justify"/>
    </xf>
    <xf numFmtId="0" fontId="17" fillId="0" borderId="30" xfId="0" applyFont="1" applyBorder="1" applyAlignment="1">
      <alignment horizontal="left" vertical="justify"/>
    </xf>
    <xf numFmtId="0" fontId="6" fillId="0" borderId="30" xfId="6" applyFont="1" applyBorder="1" applyAlignment="1">
      <alignment horizontal="left" vertical="justify"/>
    </xf>
    <xf numFmtId="3" fontId="9" fillId="3" borderId="27" xfId="0" applyNumberFormat="1" applyFont="1" applyFill="1" applyBorder="1" applyAlignment="1" applyProtection="1">
      <alignment horizontal="left"/>
      <protection locked="0"/>
    </xf>
    <xf numFmtId="3" fontId="9" fillId="3" borderId="45" xfId="0" applyNumberFormat="1" applyFont="1" applyFill="1" applyBorder="1" applyAlignment="1" applyProtection="1">
      <alignment horizontal="left"/>
      <protection locked="0"/>
    </xf>
    <xf numFmtId="0" fontId="17" fillId="0" borderId="8" xfId="6" applyFont="1" applyBorder="1"/>
    <xf numFmtId="3" fontId="17" fillId="8" borderId="19" xfId="6" applyNumberFormat="1" applyFont="1" applyFill="1" applyBorder="1" applyAlignment="1" applyProtection="1">
      <alignment horizontal="right"/>
      <protection locked="0"/>
    </xf>
    <xf numFmtId="3" fontId="17" fillId="2" borderId="19" xfId="6" applyNumberFormat="1" applyFont="1" applyFill="1" applyBorder="1" applyAlignment="1">
      <alignment horizontal="right"/>
    </xf>
    <xf numFmtId="9" fontId="61" fillId="2" borderId="42" xfId="0" applyNumberFormat="1" applyFont="1" applyFill="1" applyBorder="1" applyAlignment="1">
      <alignment horizontal="center" wrapText="1"/>
    </xf>
    <xf numFmtId="9" fontId="50" fillId="0" borderId="1" xfId="0" applyNumberFormat="1" applyFont="1" applyBorder="1" applyAlignment="1">
      <alignment horizontal="center" wrapText="1"/>
    </xf>
    <xf numFmtId="9" fontId="61" fillId="0" borderId="1" xfId="0" applyNumberFormat="1" applyFont="1" applyBorder="1" applyAlignment="1">
      <alignment horizontal="center" wrapText="1"/>
    </xf>
    <xf numFmtId="0" fontId="27" fillId="0" borderId="2" xfId="0" applyFont="1" applyBorder="1" applyAlignment="1">
      <alignment horizontal="left"/>
    </xf>
    <xf numFmtId="0" fontId="27" fillId="0" borderId="0" xfId="0" applyFont="1" applyAlignment="1">
      <alignment horizontal="left"/>
    </xf>
    <xf numFmtId="0" fontId="50" fillId="0" borderId="40" xfId="0" applyFont="1" applyBorder="1" applyAlignment="1">
      <alignment horizontal="left"/>
    </xf>
    <xf numFmtId="9" fontId="61" fillId="0" borderId="42" xfId="0" applyNumberFormat="1" applyFont="1" applyBorder="1" applyAlignment="1">
      <alignment horizontal="center" wrapText="1"/>
    </xf>
    <xf numFmtId="0" fontId="50" fillId="0" borderId="44" xfId="0" applyFont="1" applyBorder="1" applyAlignment="1">
      <alignment horizontal="left"/>
    </xf>
    <xf numFmtId="0" fontId="28" fillId="0" borderId="40" xfId="0" applyFont="1" applyBorder="1" applyAlignment="1">
      <alignment horizontal="left"/>
    </xf>
    <xf numFmtId="0" fontId="9" fillId="0" borderId="44" xfId="0" applyFont="1" applyBorder="1" applyAlignment="1">
      <alignment horizontal="left"/>
    </xf>
    <xf numFmtId="0" fontId="50" fillId="2" borderId="43" xfId="0" applyFont="1" applyFill="1" applyBorder="1" applyAlignment="1">
      <alignment horizontal="left" vertical="top" wrapText="1" indent="1"/>
    </xf>
    <xf numFmtId="0" fontId="50" fillId="2" borderId="8" xfId="0" applyFont="1" applyFill="1" applyBorder="1" applyAlignment="1">
      <alignment horizontal="left" vertical="top" wrapText="1" indent="1"/>
    </xf>
    <xf numFmtId="0" fontId="51" fillId="2" borderId="8" xfId="0" applyFont="1" applyFill="1" applyBorder="1" applyAlignment="1">
      <alignment vertical="top" wrapText="1"/>
    </xf>
    <xf numFmtId="0" fontId="70" fillId="2" borderId="8" xfId="0" applyFont="1" applyFill="1" applyBorder="1" applyAlignment="1">
      <alignment horizontal="left" vertical="top" wrapText="1" indent="3"/>
    </xf>
    <xf numFmtId="0" fontId="51" fillId="2" borderId="8" xfId="0" applyFont="1" applyFill="1" applyBorder="1" applyAlignment="1">
      <alignment horizontal="left" vertical="top" wrapText="1" indent="1"/>
    </xf>
    <xf numFmtId="3" fontId="55" fillId="4" borderId="41" xfId="0" applyNumberFormat="1" applyFont="1" applyFill="1" applyBorder="1" applyAlignment="1">
      <alignment wrapText="1"/>
    </xf>
    <xf numFmtId="0" fontId="50" fillId="2" borderId="44" xfId="0" applyFont="1" applyFill="1" applyBorder="1" applyAlignment="1">
      <alignment horizontal="left" vertical="top" wrapText="1" indent="1"/>
    </xf>
    <xf numFmtId="0" fontId="51" fillId="2" borderId="43" xfId="0" applyFont="1" applyFill="1" applyBorder="1" applyAlignment="1">
      <alignment horizontal="left" wrapText="1" indent="1"/>
    </xf>
    <xf numFmtId="0" fontId="51" fillId="2" borderId="44" xfId="0" applyFont="1" applyFill="1" applyBorder="1" applyAlignment="1">
      <alignment horizontal="left" vertical="top" wrapText="1" indent="1"/>
    </xf>
    <xf numFmtId="0" fontId="51" fillId="2" borderId="27" xfId="0" applyFont="1" applyFill="1" applyBorder="1" applyAlignment="1">
      <alignment vertical="top" wrapText="1"/>
    </xf>
    <xf numFmtId="0" fontId="50" fillId="2" borderId="27" xfId="0" applyFont="1" applyFill="1" applyBorder="1" applyAlignment="1">
      <alignment vertical="top" wrapText="1"/>
    </xf>
    <xf numFmtId="0" fontId="50" fillId="2" borderId="27" xfId="0" applyFont="1" applyFill="1" applyBorder="1" applyAlignment="1">
      <alignment horizontal="left" wrapText="1" indent="2"/>
    </xf>
    <xf numFmtId="0" fontId="50" fillId="2" borderId="27" xfId="0" applyFont="1" applyFill="1" applyBorder="1" applyAlignment="1">
      <alignment horizontal="left" vertical="top" wrapText="1" indent="2"/>
    </xf>
    <xf numFmtId="0" fontId="50" fillId="2" borderId="27" xfId="0" applyFont="1" applyFill="1" applyBorder="1" applyAlignment="1">
      <alignment wrapText="1"/>
    </xf>
    <xf numFmtId="0" fontId="51" fillId="2" borderId="27" xfId="0" applyFont="1" applyFill="1" applyBorder="1" applyAlignment="1">
      <alignment horizontal="left" wrapText="1" indent="1"/>
    </xf>
    <xf numFmtId="0" fontId="50" fillId="2" borderId="27" xfId="0" applyFont="1" applyFill="1" applyBorder="1" applyAlignment="1">
      <alignment horizontal="left" vertical="top" wrapText="1"/>
    </xf>
    <xf numFmtId="0" fontId="50" fillId="2" borderId="27" xfId="0" applyFont="1" applyFill="1" applyBorder="1" applyAlignment="1">
      <alignment horizontal="left" wrapText="1"/>
    </xf>
    <xf numFmtId="0" fontId="70" fillId="2" borderId="27" xfId="0" applyFont="1" applyFill="1" applyBorder="1" applyAlignment="1">
      <alignment horizontal="left" vertical="top" wrapText="1" indent="3"/>
    </xf>
    <xf numFmtId="0" fontId="51" fillId="2" borderId="27" xfId="0" applyFont="1" applyFill="1" applyBorder="1" applyAlignment="1">
      <alignment horizontal="left" vertical="top" wrapText="1"/>
    </xf>
    <xf numFmtId="0" fontId="4" fillId="0" borderId="32" xfId="0" applyFont="1" applyBorder="1"/>
    <xf numFmtId="0" fontId="28" fillId="0" borderId="43" xfId="0" applyFont="1" applyBorder="1" applyAlignment="1">
      <alignment horizontal="center" wrapText="1"/>
    </xf>
    <xf numFmtId="0" fontId="9" fillId="0" borderId="27" xfId="0" applyFont="1" applyBorder="1" applyAlignment="1">
      <alignment horizontal="center" wrapText="1"/>
    </xf>
    <xf numFmtId="3" fontId="51" fillId="2" borderId="41" xfId="0" applyNumberFormat="1" applyFont="1" applyFill="1" applyBorder="1" applyAlignment="1">
      <alignment horizontal="right" wrapText="1"/>
    </xf>
    <xf numFmtId="4" fontId="51" fillId="3" borderId="41" xfId="0" applyNumberFormat="1" applyFont="1" applyFill="1" applyBorder="1" applyAlignment="1" applyProtection="1">
      <alignment horizontal="right" wrapText="1"/>
      <protection locked="0"/>
    </xf>
    <xf numFmtId="0" fontId="27" fillId="2" borderId="2" xfId="0" applyFont="1" applyFill="1" applyBorder="1" applyAlignment="1">
      <alignment wrapText="1"/>
    </xf>
    <xf numFmtId="0" fontId="27" fillId="2" borderId="2" xfId="0" applyFont="1" applyFill="1" applyBorder="1"/>
    <xf numFmtId="0" fontId="6" fillId="2" borderId="43" xfId="0" applyFont="1" applyFill="1" applyBorder="1" applyAlignment="1">
      <alignment horizontal="justify" wrapText="1"/>
    </xf>
    <xf numFmtId="0" fontId="9" fillId="2" borderId="1" xfId="0" applyFont="1" applyFill="1" applyBorder="1" applyAlignment="1">
      <alignment horizontal="center" wrapText="1"/>
    </xf>
    <xf numFmtId="0" fontId="9" fillId="2" borderId="42" xfId="0" applyFont="1" applyFill="1" applyBorder="1" applyAlignment="1">
      <alignment horizontal="center" wrapText="1"/>
    </xf>
    <xf numFmtId="0" fontId="50" fillId="2" borderId="1" xfId="0" applyFont="1" applyFill="1" applyBorder="1" applyAlignment="1">
      <alignment horizontal="center" wrapText="1"/>
    </xf>
    <xf numFmtId="0" fontId="50" fillId="2" borderId="42" xfId="0" applyFont="1" applyFill="1" applyBorder="1" applyAlignment="1">
      <alignment horizontal="center" wrapText="1"/>
    </xf>
    <xf numFmtId="4" fontId="9" fillId="2" borderId="27" xfId="0" applyNumberFormat="1" applyFont="1" applyFill="1" applyBorder="1" applyAlignment="1">
      <alignment horizontal="center" wrapText="1"/>
    </xf>
    <xf numFmtId="3" fontId="50" fillId="2" borderId="27" xfId="0" applyNumberFormat="1" applyFont="1" applyFill="1" applyBorder="1" applyAlignment="1">
      <alignment horizontal="center" wrapText="1"/>
    </xf>
    <xf numFmtId="0" fontId="9" fillId="2" borderId="18" xfId="0" applyFont="1" applyFill="1" applyBorder="1" applyAlignment="1">
      <alignment horizontal="center" wrapText="1"/>
    </xf>
    <xf numFmtId="0" fontId="9" fillId="2" borderId="47" xfId="0" applyFont="1" applyFill="1" applyBorder="1" applyAlignment="1">
      <alignment horizontal="center" wrapText="1"/>
    </xf>
    <xf numFmtId="4" fontId="50" fillId="2" borderId="27" xfId="0" applyNumberFormat="1" applyFont="1" applyFill="1" applyBorder="1" applyAlignment="1">
      <alignment horizontal="center" wrapText="1"/>
    </xf>
    <xf numFmtId="0" fontId="54" fillId="2" borderId="43" xfId="0" applyFont="1" applyFill="1" applyBorder="1" applyAlignment="1">
      <alignment horizontal="justify" wrapText="1"/>
    </xf>
    <xf numFmtId="0" fontId="4" fillId="2" borderId="48" xfId="0" applyFont="1" applyFill="1" applyBorder="1" applyAlignment="1" applyProtection="1">
      <alignment horizontal="center" wrapText="1"/>
      <protection locked="0"/>
    </xf>
    <xf numFmtId="0" fontId="47" fillId="2" borderId="48" xfId="0" applyFont="1" applyFill="1" applyBorder="1" applyAlignment="1" applyProtection="1">
      <alignment horizontal="center" wrapText="1"/>
      <protection locked="0"/>
    </xf>
    <xf numFmtId="0" fontId="6" fillId="2" borderId="40" xfId="0" applyFont="1" applyFill="1" applyBorder="1"/>
    <xf numFmtId="0" fontId="6" fillId="2" borderId="43" xfId="0" applyFont="1" applyFill="1" applyBorder="1"/>
    <xf numFmtId="0" fontId="9" fillId="2" borderId="48" xfId="0" applyFont="1" applyFill="1" applyBorder="1" applyAlignment="1">
      <alignment horizontal="center"/>
    </xf>
    <xf numFmtId="0" fontId="9" fillId="2" borderId="40" xfId="0" applyFont="1" applyFill="1" applyBorder="1"/>
    <xf numFmtId="0" fontId="9" fillId="2" borderId="1" xfId="0" applyFont="1" applyFill="1" applyBorder="1" applyAlignment="1">
      <alignment horizontal="center"/>
    </xf>
    <xf numFmtId="0" fontId="9" fillId="2" borderId="40" xfId="0" applyFont="1" applyFill="1" applyBorder="1" applyAlignment="1">
      <alignment wrapText="1"/>
    </xf>
    <xf numFmtId="0" fontId="9" fillId="2" borderId="28" xfId="0" applyFont="1" applyFill="1" applyBorder="1" applyAlignment="1">
      <alignment horizontal="left"/>
    </xf>
    <xf numFmtId="0" fontId="9" fillId="2" borderId="31" xfId="0" applyFont="1" applyFill="1" applyBorder="1" applyAlignment="1">
      <alignment horizontal="left"/>
    </xf>
    <xf numFmtId="0" fontId="6" fillId="2" borderId="40" xfId="0" applyFont="1" applyFill="1" applyBorder="1" applyAlignment="1">
      <alignment horizontal="center" wrapText="1"/>
    </xf>
    <xf numFmtId="0" fontId="6" fillId="2" borderId="43" xfId="0" applyFont="1" applyFill="1" applyBorder="1" applyAlignment="1">
      <alignment horizontal="center" wrapText="1"/>
    </xf>
    <xf numFmtId="0" fontId="54" fillId="2" borderId="40" xfId="0" applyFont="1" applyFill="1" applyBorder="1"/>
    <xf numFmtId="0" fontId="54" fillId="2" borderId="43" xfId="0" applyFont="1" applyFill="1" applyBorder="1"/>
    <xf numFmtId="0" fontId="4" fillId="2" borderId="1" xfId="0" applyFont="1" applyFill="1" applyBorder="1" applyAlignment="1">
      <alignment horizontal="center" wrapText="1"/>
    </xf>
    <xf numFmtId="0" fontId="4" fillId="2" borderId="42" xfId="0" applyFont="1" applyFill="1" applyBorder="1" applyAlignment="1">
      <alignment horizontal="center" wrapText="1"/>
    </xf>
    <xf numFmtId="0" fontId="28" fillId="2" borderId="40" xfId="0" applyFont="1" applyFill="1" applyBorder="1" applyAlignment="1">
      <alignment wrapText="1"/>
    </xf>
    <xf numFmtId="0" fontId="9" fillId="2" borderId="42" xfId="0" applyFont="1" applyFill="1" applyBorder="1" applyAlignment="1">
      <alignment horizontal="center"/>
    </xf>
    <xf numFmtId="0" fontId="6" fillId="2" borderId="40" xfId="0" applyFont="1" applyFill="1" applyBorder="1" applyAlignment="1">
      <alignment vertical="top" wrapText="1"/>
    </xf>
    <xf numFmtId="0" fontId="6" fillId="2" borderId="43" xfId="0" applyFont="1" applyFill="1" applyBorder="1" applyAlignment="1">
      <alignment vertical="top" wrapText="1"/>
    </xf>
    <xf numFmtId="0" fontId="50" fillId="2" borderId="1" xfId="0" applyFont="1" applyFill="1" applyBorder="1" applyAlignment="1">
      <alignment horizontal="center"/>
    </xf>
    <xf numFmtId="0" fontId="50" fillId="2" borderId="42" xfId="0" applyFont="1" applyFill="1" applyBorder="1" applyAlignment="1">
      <alignment horizontal="center"/>
    </xf>
    <xf numFmtId="0" fontId="17" fillId="9" borderId="4" xfId="6" applyFont="1" applyFill="1" applyBorder="1" applyAlignment="1">
      <alignment horizontal="left" wrapText="1"/>
    </xf>
    <xf numFmtId="0" fontId="6" fillId="2" borderId="40" xfId="0" applyFont="1" applyFill="1" applyBorder="1" applyAlignment="1">
      <alignment horizontal="justify" vertical="top" wrapText="1"/>
    </xf>
    <xf numFmtId="49" fontId="2" fillId="0" borderId="0" xfId="2" applyNumberFormat="1" applyAlignment="1" applyProtection="1">
      <alignment horizontal="left"/>
      <protection locked="0"/>
    </xf>
    <xf numFmtId="0" fontId="6" fillId="0" borderId="0" xfId="6" applyFont="1"/>
    <xf numFmtId="0" fontId="14" fillId="0" borderId="0" xfId="6" applyFont="1" applyAlignment="1" applyProtection="1">
      <alignment horizontal="left" wrapText="1"/>
      <protection locked="0"/>
    </xf>
    <xf numFmtId="0" fontId="4" fillId="0" borderId="0" xfId="0" applyFont="1"/>
    <xf numFmtId="0" fontId="6" fillId="0" borderId="0" xfId="6" applyFont="1" applyAlignment="1" applyProtection="1">
      <alignment horizontal="left" wrapText="1"/>
      <protection locked="0"/>
    </xf>
    <xf numFmtId="0" fontId="4" fillId="0" borderId="0" xfId="0" applyFont="1" applyAlignment="1" applyProtection="1">
      <alignment wrapText="1"/>
      <protection locked="0"/>
    </xf>
    <xf numFmtId="0" fontId="16" fillId="0" borderId="49" xfId="6" applyFont="1" applyBorder="1" applyAlignment="1" applyProtection="1">
      <alignment horizontal="center" vertical="center" wrapText="1"/>
      <protection locked="0"/>
    </xf>
    <xf numFmtId="0" fontId="16" fillId="0" borderId="52" xfId="6" applyFont="1" applyBorder="1" applyAlignment="1" applyProtection="1">
      <alignment horizontal="center" vertical="center" wrapText="1"/>
      <protection locked="0"/>
    </xf>
    <xf numFmtId="0" fontId="16" fillId="0" borderId="25" xfId="6" applyFont="1" applyBorder="1" applyAlignment="1" applyProtection="1">
      <alignment horizontal="center" vertical="center" wrapText="1"/>
      <protection locked="0"/>
    </xf>
    <xf numFmtId="0" fontId="6" fillId="0" borderId="49" xfId="7" applyFont="1" applyBorder="1" applyAlignment="1" applyProtection="1">
      <alignment horizontal="center"/>
      <protection locked="0"/>
    </xf>
    <xf numFmtId="0" fontId="6" fillId="0" borderId="52" xfId="7" applyFont="1" applyBorder="1" applyAlignment="1" applyProtection="1">
      <alignment horizontal="center"/>
      <protection locked="0"/>
    </xf>
    <xf numFmtId="0" fontId="6" fillId="0" borderId="25" xfId="7" applyFont="1" applyBorder="1" applyAlignment="1" applyProtection="1">
      <alignment horizontal="center"/>
      <protection locked="0"/>
    </xf>
    <xf numFmtId="0" fontId="4" fillId="0" borderId="52" xfId="0" applyFont="1" applyBorder="1" applyAlignment="1" applyProtection="1">
      <alignment horizontal="center" vertical="center" wrapText="1"/>
      <protection locked="0"/>
    </xf>
    <xf numFmtId="0" fontId="4" fillId="0" borderId="25" xfId="0" applyFont="1" applyBorder="1" applyAlignment="1" applyProtection="1">
      <alignment horizontal="center" vertical="center" wrapText="1"/>
      <protection locked="0"/>
    </xf>
    <xf numFmtId="0" fontId="18" fillId="0" borderId="8" xfId="6" applyFont="1" applyBorder="1" applyAlignment="1" applyProtection="1">
      <alignment wrapText="1"/>
      <protection locked="0"/>
    </xf>
    <xf numFmtId="0" fontId="4" fillId="0" borderId="30" xfId="0" applyFont="1" applyBorder="1" applyAlignment="1" applyProtection="1">
      <alignment wrapText="1"/>
      <protection locked="0"/>
    </xf>
    <xf numFmtId="0" fontId="18" fillId="0" borderId="8" xfId="7" applyFont="1" applyBorder="1" applyAlignment="1">
      <alignment horizontal="left" vertical="center" wrapText="1"/>
    </xf>
    <xf numFmtId="0" fontId="4" fillId="0" borderId="30" xfId="0" applyFont="1" applyBorder="1" applyAlignment="1">
      <alignment horizontal="left" vertical="center" wrapText="1"/>
    </xf>
    <xf numFmtId="0" fontId="16" fillId="0" borderId="49" xfId="6" applyFont="1" applyBorder="1" applyAlignment="1" applyProtection="1">
      <alignment horizontal="center"/>
      <protection locked="0"/>
    </xf>
    <xf numFmtId="0" fontId="4" fillId="0" borderId="25" xfId="0" applyFont="1" applyBorder="1" applyAlignment="1" applyProtection="1">
      <alignment horizontal="center"/>
      <protection locked="0"/>
    </xf>
    <xf numFmtId="0" fontId="4" fillId="0" borderId="25" xfId="0" applyFont="1" applyBorder="1" applyAlignment="1">
      <alignment horizontal="center"/>
    </xf>
    <xf numFmtId="0" fontId="64" fillId="0" borderId="49" xfId="6" applyFont="1" applyBorder="1" applyAlignment="1" applyProtection="1">
      <alignment horizontal="center"/>
      <protection locked="0"/>
    </xf>
    <xf numFmtId="0" fontId="47" fillId="0" borderId="25" xfId="0" applyFont="1" applyBorder="1" applyAlignment="1" applyProtection="1">
      <alignment horizontal="center"/>
      <protection locked="0"/>
    </xf>
    <xf numFmtId="0" fontId="61" fillId="0" borderId="4" xfId="6" applyFont="1" applyBorder="1" applyAlignment="1">
      <alignment horizontal="left" vertical="center"/>
    </xf>
    <xf numFmtId="0" fontId="61" fillId="0" borderId="0" xfId="6" applyFont="1" applyAlignment="1">
      <alignment horizontal="left" vertical="center"/>
    </xf>
    <xf numFmtId="0" fontId="64" fillId="0" borderId="10" xfId="6" applyFont="1" applyBorder="1" applyAlignment="1">
      <alignment horizontal="center" wrapText="1"/>
    </xf>
    <xf numFmtId="0" fontId="47" fillId="0" borderId="18" xfId="0" applyFont="1" applyBorder="1" applyAlignment="1">
      <alignment wrapText="1"/>
    </xf>
    <xf numFmtId="0" fontId="17" fillId="0" borderId="28" xfId="6" applyFont="1" applyBorder="1" applyAlignment="1">
      <alignment horizontal="center" wrapText="1"/>
    </xf>
    <xf numFmtId="0" fontId="17" fillId="0" borderId="30" xfId="6" applyFont="1" applyBorder="1" applyAlignment="1">
      <alignment horizontal="center" wrapText="1"/>
    </xf>
    <xf numFmtId="0" fontId="16" fillId="0" borderId="30" xfId="6" applyFont="1" applyBorder="1" applyAlignment="1">
      <alignment wrapText="1"/>
    </xf>
    <xf numFmtId="0" fontId="16" fillId="0" borderId="31" xfId="6" applyFont="1" applyBorder="1" applyAlignment="1">
      <alignment wrapText="1"/>
    </xf>
    <xf numFmtId="0" fontId="16" fillId="0" borderId="0" xfId="6" applyFont="1" applyAlignment="1">
      <alignment horizontal="right" vertical="center" wrapText="1"/>
    </xf>
    <xf numFmtId="0" fontId="16" fillId="0" borderId="0" xfId="0" applyFont="1" applyAlignment="1">
      <alignment horizontal="right"/>
    </xf>
    <xf numFmtId="0" fontId="16" fillId="0" borderId="5" xfId="0" applyFont="1" applyBorder="1" applyAlignment="1">
      <alignment horizontal="right"/>
    </xf>
    <xf numFmtId="0" fontId="16" fillId="0" borderId="5" xfId="6" applyFont="1" applyBorder="1" applyAlignment="1">
      <alignment horizontal="right" vertical="center" wrapText="1"/>
    </xf>
    <xf numFmtId="0" fontId="6" fillId="0" borderId="2" xfId="6"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54" fillId="0" borderId="2" xfId="6" applyFont="1" applyBorder="1" applyAlignment="1" applyProtection="1">
      <alignment horizontal="center" vertical="center"/>
      <protection locked="0"/>
    </xf>
    <xf numFmtId="0" fontId="47" fillId="0" borderId="3" xfId="0" applyFont="1" applyBorder="1" applyAlignment="1" applyProtection="1">
      <alignment horizontal="center" vertical="center"/>
      <protection locked="0"/>
    </xf>
    <xf numFmtId="0" fontId="47" fillId="0" borderId="6" xfId="0" applyFont="1" applyBorder="1" applyAlignment="1" applyProtection="1">
      <alignment horizontal="center" vertical="center"/>
      <protection locked="0"/>
    </xf>
    <xf numFmtId="0" fontId="47" fillId="0" borderId="7" xfId="0" applyFont="1" applyBorder="1" applyAlignment="1" applyProtection="1">
      <alignment horizontal="center" vertical="center"/>
      <protection locked="0"/>
    </xf>
    <xf numFmtId="0" fontId="6" fillId="0" borderId="34" xfId="6" applyFont="1" applyBorder="1" applyAlignment="1" applyProtection="1">
      <alignment horizontal="center" vertical="center" wrapText="1"/>
      <protection locked="0"/>
    </xf>
    <xf numFmtId="0" fontId="6" fillId="0" borderId="5" xfId="6" applyFont="1" applyBorder="1" applyAlignment="1" applyProtection="1">
      <alignment horizontal="center" vertical="center" wrapText="1"/>
      <protection locked="0"/>
    </xf>
    <xf numFmtId="0" fontId="6" fillId="0" borderId="15" xfId="6" applyFont="1" applyBorder="1" applyAlignment="1" applyProtection="1">
      <alignment horizontal="center" vertical="center" wrapText="1"/>
      <protection locked="0"/>
    </xf>
    <xf numFmtId="0" fontId="6" fillId="0" borderId="7" xfId="6" applyFont="1" applyBorder="1" applyAlignment="1" applyProtection="1">
      <alignment horizontal="center" vertical="center" wrapText="1"/>
      <protection locked="0"/>
    </xf>
    <xf numFmtId="0" fontId="6" fillId="2" borderId="40" xfId="0" applyFont="1" applyFill="1" applyBorder="1" applyAlignment="1">
      <alignment horizontal="justify" wrapText="1"/>
    </xf>
    <xf numFmtId="0" fontId="6" fillId="2" borderId="43" xfId="0" applyFont="1" applyFill="1" applyBorder="1" applyAlignment="1">
      <alignment horizontal="justify" wrapText="1"/>
    </xf>
    <xf numFmtId="0" fontId="9" fillId="2" borderId="1" xfId="0" applyFont="1" applyFill="1" applyBorder="1" applyAlignment="1">
      <alignment horizontal="center" wrapText="1"/>
    </xf>
    <xf numFmtId="0" fontId="9" fillId="2" borderId="42" xfId="0" applyFont="1" applyFill="1" applyBorder="1" applyAlignment="1">
      <alignment horizontal="center" wrapText="1"/>
    </xf>
    <xf numFmtId="0" fontId="27" fillId="2" borderId="0" xfId="0" applyFont="1" applyFill="1" applyAlignment="1">
      <alignment horizontal="left" vertical="center"/>
    </xf>
    <xf numFmtId="0" fontId="27" fillId="2" borderId="0" xfId="0" applyFont="1" applyFill="1" applyAlignment="1">
      <alignment horizontal="left" vertical="center" wrapText="1"/>
    </xf>
    <xf numFmtId="0" fontId="50" fillId="2" borderId="1" xfId="0" applyFont="1" applyFill="1" applyBorder="1" applyAlignment="1">
      <alignment horizontal="center" wrapText="1"/>
    </xf>
    <xf numFmtId="0" fontId="50" fillId="2" borderId="42" xfId="0" applyFont="1" applyFill="1" applyBorder="1" applyAlignment="1">
      <alignment horizontal="center" wrapText="1"/>
    </xf>
    <xf numFmtId="0" fontId="9" fillId="0" borderId="48" xfId="0" applyFont="1" applyBorder="1" applyAlignment="1">
      <alignment horizontal="center" wrapText="1"/>
    </xf>
    <xf numFmtId="0" fontId="9" fillId="0" borderId="56" xfId="0" applyFont="1" applyBorder="1" applyAlignment="1">
      <alignment horizontal="center" wrapText="1"/>
    </xf>
    <xf numFmtId="0" fontId="9" fillId="0" borderId="62" xfId="0" applyFont="1" applyBorder="1" applyAlignment="1">
      <alignment horizontal="center" wrapText="1"/>
    </xf>
    <xf numFmtId="0" fontId="9" fillId="0" borderId="58" xfId="0" applyFont="1" applyBorder="1" applyAlignment="1">
      <alignment horizontal="center" wrapText="1"/>
    </xf>
    <xf numFmtId="0" fontId="9" fillId="0" borderId="47" xfId="0" applyFont="1" applyBorder="1" applyAlignment="1">
      <alignment horizontal="center" wrapText="1"/>
    </xf>
    <xf numFmtId="3" fontId="50" fillId="2" borderId="27" xfId="0" applyNumberFormat="1" applyFont="1" applyFill="1" applyBorder="1" applyAlignment="1">
      <alignment horizontal="center" wrapText="1"/>
    </xf>
    <xf numFmtId="3" fontId="50" fillId="2" borderId="41" xfId="0" applyNumberFormat="1" applyFont="1" applyFill="1" applyBorder="1" applyAlignment="1">
      <alignment horizontal="center" wrapText="1"/>
    </xf>
    <xf numFmtId="0" fontId="28" fillId="2" borderId="28" xfId="0" applyFont="1" applyFill="1" applyBorder="1" applyAlignment="1" applyProtection="1">
      <alignment horizontal="left"/>
      <protection locked="0"/>
    </xf>
    <xf numFmtId="0" fontId="28" fillId="2" borderId="30" xfId="0" applyFont="1" applyFill="1" applyBorder="1" applyAlignment="1" applyProtection="1">
      <alignment horizontal="left"/>
      <protection locked="0"/>
    </xf>
    <xf numFmtId="0" fontId="28" fillId="2" borderId="31" xfId="0" applyFont="1" applyFill="1" applyBorder="1" applyAlignment="1" applyProtection="1">
      <alignment horizontal="left"/>
      <protection locked="0"/>
    </xf>
    <xf numFmtId="3" fontId="9" fillId="2" borderId="48" xfId="0" applyNumberFormat="1" applyFont="1" applyFill="1" applyBorder="1" applyAlignment="1">
      <alignment horizontal="center" wrapText="1"/>
    </xf>
    <xf numFmtId="3" fontId="9" fillId="2" borderId="56" xfId="0" applyNumberFormat="1" applyFont="1" applyFill="1" applyBorder="1" applyAlignment="1">
      <alignment horizontal="center" wrapText="1"/>
    </xf>
    <xf numFmtId="3" fontId="9" fillId="2" borderId="62" xfId="0" applyNumberFormat="1" applyFont="1" applyFill="1" applyBorder="1" applyAlignment="1">
      <alignment horizontal="center" wrapText="1"/>
    </xf>
    <xf numFmtId="0" fontId="9" fillId="6" borderId="48" xfId="0" applyFont="1" applyFill="1" applyBorder="1" applyAlignment="1">
      <alignment horizontal="center" wrapText="1"/>
    </xf>
    <xf numFmtId="0" fontId="9" fillId="6" borderId="56" xfId="0" applyFont="1" applyFill="1" applyBorder="1" applyAlignment="1">
      <alignment horizontal="center" wrapText="1"/>
    </xf>
    <xf numFmtId="0" fontId="9" fillId="6" borderId="62" xfId="0" applyFont="1" applyFill="1" applyBorder="1" applyAlignment="1">
      <alignment horizontal="center" wrapText="1"/>
    </xf>
    <xf numFmtId="0" fontId="28" fillId="2" borderId="28" xfId="0" applyFont="1" applyFill="1" applyBorder="1"/>
    <xf numFmtId="0" fontId="28" fillId="2" borderId="31" xfId="0" applyFont="1" applyFill="1" applyBorder="1"/>
    <xf numFmtId="4" fontId="9" fillId="2" borderId="27" xfId="0" applyNumberFormat="1" applyFont="1" applyFill="1" applyBorder="1" applyAlignment="1">
      <alignment horizontal="center" wrapText="1"/>
    </xf>
    <xf numFmtId="3" fontId="9" fillId="2" borderId="63" xfId="0" applyNumberFormat="1" applyFont="1" applyFill="1" applyBorder="1" applyAlignment="1">
      <alignment horizontal="center" wrapText="1"/>
    </xf>
    <xf numFmtId="4" fontId="9" fillId="2" borderId="48" xfId="0" applyNumberFormat="1" applyFont="1" applyFill="1" applyBorder="1" applyAlignment="1">
      <alignment horizontal="center" wrapText="1"/>
    </xf>
    <xf numFmtId="4" fontId="9" fillId="2" borderId="63" xfId="0" applyNumberFormat="1" applyFont="1" applyFill="1" applyBorder="1" applyAlignment="1">
      <alignment horizontal="center" wrapText="1"/>
    </xf>
    <xf numFmtId="3" fontId="9" fillId="2" borderId="49" xfId="0" applyNumberFormat="1" applyFont="1" applyFill="1" applyBorder="1" applyAlignment="1">
      <alignment horizontal="center" wrapText="1"/>
    </xf>
    <xf numFmtId="3" fontId="9" fillId="2" borderId="51" xfId="0" applyNumberFormat="1" applyFont="1" applyFill="1" applyBorder="1" applyAlignment="1">
      <alignment horizontal="center" wrapText="1"/>
    </xf>
    <xf numFmtId="0" fontId="4" fillId="2" borderId="40" xfId="0" applyFont="1" applyFill="1" applyBorder="1" applyAlignment="1">
      <alignment horizontal="center" wrapText="1"/>
    </xf>
    <xf numFmtId="0" fontId="4" fillId="2" borderId="43" xfId="0" applyFont="1" applyFill="1" applyBorder="1" applyAlignment="1">
      <alignment horizontal="center" wrapText="1"/>
    </xf>
    <xf numFmtId="3" fontId="9" fillId="2" borderId="9" xfId="0" applyNumberFormat="1" applyFont="1" applyFill="1" applyBorder="1" applyAlignment="1">
      <alignment horizontal="center" wrapText="1"/>
    </xf>
    <xf numFmtId="3" fontId="9" fillId="2" borderId="18" xfId="0" applyNumberFormat="1" applyFont="1" applyFill="1" applyBorder="1" applyAlignment="1">
      <alignment horizontal="center" wrapText="1"/>
    </xf>
    <xf numFmtId="0" fontId="9" fillId="8" borderId="41" xfId="6" applyFont="1" applyFill="1" applyBorder="1" applyAlignment="1">
      <alignment horizontal="center" wrapText="1"/>
    </xf>
    <xf numFmtId="0" fontId="9" fillId="2" borderId="58" xfId="0" applyFont="1" applyFill="1" applyBorder="1" applyAlignment="1">
      <alignment horizontal="center" wrapText="1"/>
    </xf>
    <xf numFmtId="0" fontId="9" fillId="2" borderId="47" xfId="0" applyFont="1" applyFill="1" applyBorder="1" applyAlignment="1">
      <alignment horizontal="center" wrapText="1"/>
    </xf>
    <xf numFmtId="0" fontId="9" fillId="2" borderId="36" xfId="0" applyFont="1" applyFill="1" applyBorder="1" applyAlignment="1">
      <alignment horizontal="center" wrapText="1"/>
    </xf>
    <xf numFmtId="0" fontId="9" fillId="2" borderId="18" xfId="0" applyFont="1" applyFill="1" applyBorder="1" applyAlignment="1">
      <alignment horizontal="center" wrapText="1"/>
    </xf>
    <xf numFmtId="0" fontId="9" fillId="2" borderId="3" xfId="0" applyFont="1" applyFill="1" applyBorder="1" applyAlignment="1">
      <alignment horizontal="center" wrapText="1"/>
    </xf>
    <xf numFmtId="0" fontId="9" fillId="2" borderId="7" xfId="0" applyFont="1" applyFill="1" applyBorder="1" applyAlignment="1">
      <alignment horizontal="center" wrapText="1"/>
    </xf>
    <xf numFmtId="0" fontId="56" fillId="2" borderId="2" xfId="0" applyFont="1" applyFill="1" applyBorder="1" applyAlignment="1">
      <alignment horizontal="left" wrapText="1"/>
    </xf>
    <xf numFmtId="0" fontId="56" fillId="2" borderId="2" xfId="0" applyFont="1" applyFill="1" applyBorder="1" applyAlignment="1">
      <alignment horizontal="left"/>
    </xf>
    <xf numFmtId="0" fontId="56" fillId="2" borderId="0" xfId="0" applyFont="1" applyFill="1" applyAlignment="1">
      <alignment horizontal="left"/>
    </xf>
    <xf numFmtId="0" fontId="50" fillId="2" borderId="29" xfId="0" applyFont="1" applyFill="1" applyBorder="1" applyAlignment="1">
      <alignment horizontal="center" wrapText="1"/>
    </xf>
    <xf numFmtId="0" fontId="50" fillId="2" borderId="16" xfId="0" applyFont="1" applyFill="1" applyBorder="1" applyAlignment="1">
      <alignment horizontal="center" wrapText="1"/>
    </xf>
    <xf numFmtId="0" fontId="50" fillId="2" borderId="36" xfId="0" applyFont="1" applyFill="1" applyBorder="1" applyAlignment="1">
      <alignment horizontal="center" wrapText="1"/>
    </xf>
    <xf numFmtId="0" fontId="50" fillId="2" borderId="18" xfId="0" applyFont="1" applyFill="1" applyBorder="1" applyAlignment="1">
      <alignment horizontal="center" wrapText="1"/>
    </xf>
    <xf numFmtId="0" fontId="47" fillId="2" borderId="48" xfId="0" applyFont="1" applyFill="1" applyBorder="1" applyAlignment="1" applyProtection="1">
      <alignment horizontal="center"/>
      <protection locked="0"/>
    </xf>
    <xf numFmtId="0" fontId="47" fillId="2" borderId="56" xfId="0" applyFont="1" applyFill="1" applyBorder="1" applyAlignment="1" applyProtection="1">
      <alignment horizontal="center"/>
      <protection locked="0"/>
    </xf>
    <xf numFmtId="0" fontId="47" fillId="2" borderId="63" xfId="0" applyFont="1" applyFill="1" applyBorder="1" applyAlignment="1" applyProtection="1">
      <alignment horizontal="center"/>
      <protection locked="0"/>
    </xf>
    <xf numFmtId="3" fontId="50" fillId="2" borderId="1" xfId="0" applyNumberFormat="1" applyFont="1" applyFill="1" applyBorder="1" applyAlignment="1">
      <alignment horizontal="center" wrapText="1"/>
    </xf>
    <xf numFmtId="4" fontId="50" fillId="2" borderId="1" xfId="0" applyNumberFormat="1" applyFont="1" applyFill="1" applyBorder="1" applyAlignment="1">
      <alignment horizontal="center" wrapText="1"/>
    </xf>
    <xf numFmtId="4" fontId="50" fillId="2" borderId="42" xfId="0" applyNumberFormat="1" applyFont="1" applyFill="1" applyBorder="1" applyAlignment="1">
      <alignment horizontal="center" wrapText="1"/>
    </xf>
    <xf numFmtId="0" fontId="27" fillId="2" borderId="2" xfId="0" applyFont="1" applyFill="1" applyBorder="1" applyAlignment="1">
      <alignment horizontal="left" wrapText="1"/>
    </xf>
    <xf numFmtId="0" fontId="50" fillId="2" borderId="3" xfId="0" applyFont="1" applyFill="1" applyBorder="1" applyAlignment="1">
      <alignment horizontal="center" wrapText="1"/>
    </xf>
    <xf numFmtId="0" fontId="50" fillId="2" borderId="7" xfId="0" applyFont="1" applyFill="1" applyBorder="1" applyAlignment="1">
      <alignment horizontal="center" wrapText="1"/>
    </xf>
    <xf numFmtId="0" fontId="50" fillId="2" borderId="58" xfId="0" applyFont="1" applyFill="1" applyBorder="1" applyAlignment="1">
      <alignment horizontal="center" wrapText="1"/>
    </xf>
    <xf numFmtId="0" fontId="50" fillId="2" borderId="47" xfId="0" applyFont="1" applyFill="1" applyBorder="1" applyAlignment="1">
      <alignment horizontal="center" wrapText="1"/>
    </xf>
    <xf numFmtId="0" fontId="54" fillId="2" borderId="40" xfId="0" applyFont="1" applyFill="1" applyBorder="1" applyAlignment="1">
      <alignment horizontal="justify" wrapText="1"/>
    </xf>
    <xf numFmtId="0" fontId="54" fillId="2" borderId="43" xfId="0" applyFont="1" applyFill="1" applyBorder="1" applyAlignment="1">
      <alignment horizontal="justify" wrapText="1"/>
    </xf>
    <xf numFmtId="0" fontId="47" fillId="2" borderId="32" xfId="0" applyFont="1" applyFill="1" applyBorder="1" applyAlignment="1">
      <alignment horizontal="center" wrapText="1"/>
    </xf>
    <xf numFmtId="0" fontId="47" fillId="2" borderId="31" xfId="0" applyFont="1" applyFill="1" applyBorder="1" applyAlignment="1">
      <alignment horizontal="center" wrapText="1"/>
    </xf>
    <xf numFmtId="0" fontId="50" fillId="2" borderId="48" xfId="0" applyFont="1" applyFill="1" applyBorder="1" applyAlignment="1">
      <alignment horizontal="center" wrapText="1"/>
    </xf>
    <xf numFmtId="0" fontId="50" fillId="2" borderId="62" xfId="0" applyFont="1" applyFill="1" applyBorder="1" applyAlignment="1">
      <alignment horizontal="center" wrapText="1"/>
    </xf>
    <xf numFmtId="0" fontId="50" fillId="2" borderId="63" xfId="0" applyFont="1" applyFill="1" applyBorder="1" applyAlignment="1">
      <alignment horizontal="center" wrapText="1"/>
    </xf>
    <xf numFmtId="0" fontId="50" fillId="6" borderId="48" xfId="0" applyFont="1" applyFill="1" applyBorder="1" applyAlignment="1">
      <alignment horizontal="center" wrapText="1"/>
    </xf>
    <xf numFmtId="0" fontId="50" fillId="6" borderId="56" xfId="0" applyFont="1" applyFill="1" applyBorder="1" applyAlignment="1">
      <alignment horizontal="center" wrapText="1"/>
    </xf>
    <xf numFmtId="0" fontId="50" fillId="6" borderId="62" xfId="0" applyFont="1" applyFill="1" applyBorder="1" applyAlignment="1">
      <alignment horizontal="center" wrapText="1"/>
    </xf>
    <xf numFmtId="4" fontId="50" fillId="2" borderId="27" xfId="0" applyNumberFormat="1" applyFont="1" applyFill="1" applyBorder="1" applyAlignment="1">
      <alignment horizontal="center" wrapText="1"/>
    </xf>
    <xf numFmtId="0" fontId="50" fillId="8" borderId="41" xfId="6" applyFont="1" applyFill="1" applyBorder="1" applyAlignment="1">
      <alignment horizontal="center" wrapText="1"/>
    </xf>
    <xf numFmtId="0" fontId="9" fillId="2" borderId="28" xfId="0" applyFont="1" applyFill="1" applyBorder="1" applyAlignment="1">
      <alignment horizontal="center"/>
    </xf>
    <xf numFmtId="0" fontId="9" fillId="2" borderId="31" xfId="0" applyFont="1" applyFill="1" applyBorder="1" applyAlignment="1">
      <alignment horizontal="center"/>
    </xf>
    <xf numFmtId="0" fontId="4" fillId="2" borderId="36" xfId="0" applyFont="1" applyFill="1" applyBorder="1" applyAlignment="1" applyProtection="1">
      <alignment horizontal="center" wrapText="1"/>
      <protection locked="0"/>
    </xf>
    <xf numFmtId="0" fontId="4" fillId="2" borderId="18" xfId="0" applyFont="1" applyFill="1" applyBorder="1" applyAlignment="1" applyProtection="1">
      <alignment horizontal="center" wrapText="1"/>
      <protection locked="0"/>
    </xf>
    <xf numFmtId="0" fontId="4" fillId="2" borderId="48" xfId="0" applyFont="1" applyFill="1" applyBorder="1" applyAlignment="1" applyProtection="1">
      <alignment horizontal="center" wrapText="1"/>
      <protection locked="0"/>
    </xf>
    <xf numFmtId="0" fontId="4" fillId="2" borderId="62" xfId="0" applyFont="1" applyFill="1" applyBorder="1" applyAlignment="1" applyProtection="1">
      <alignment horizontal="center" wrapText="1"/>
      <protection locked="0"/>
    </xf>
    <xf numFmtId="0" fontId="4" fillId="2" borderId="48" xfId="0" applyFont="1" applyFill="1" applyBorder="1" applyAlignment="1" applyProtection="1">
      <alignment horizontal="center"/>
      <protection locked="0"/>
    </xf>
    <xf numFmtId="0" fontId="4" fillId="2" borderId="56" xfId="0" applyFont="1" applyFill="1" applyBorder="1" applyAlignment="1" applyProtection="1">
      <alignment horizontal="center"/>
      <protection locked="0"/>
    </xf>
    <xf numFmtId="0" fontId="4" fillId="2" borderId="63" xfId="0" applyFont="1" applyFill="1" applyBorder="1" applyAlignment="1" applyProtection="1">
      <alignment horizontal="center"/>
      <protection locked="0"/>
    </xf>
    <xf numFmtId="0" fontId="4" fillId="2" borderId="28" xfId="0" applyFont="1" applyFill="1" applyBorder="1" applyAlignment="1">
      <alignment horizontal="center"/>
    </xf>
    <xf numFmtId="0" fontId="4" fillId="2" borderId="31" xfId="0" applyFont="1" applyFill="1" applyBorder="1" applyAlignment="1">
      <alignment horizontal="center"/>
    </xf>
    <xf numFmtId="0" fontId="12" fillId="2" borderId="55" xfId="0" applyFont="1" applyFill="1" applyBorder="1" applyAlignment="1">
      <alignment horizontal="left" wrapText="1"/>
    </xf>
    <xf numFmtId="0" fontId="47" fillId="2" borderId="28" xfId="0" applyFont="1" applyFill="1" applyBorder="1" applyAlignment="1">
      <alignment horizontal="center"/>
    </xf>
    <xf numFmtId="0" fontId="47" fillId="2" borderId="31" xfId="0" applyFont="1" applyFill="1" applyBorder="1" applyAlignment="1">
      <alignment horizontal="center"/>
    </xf>
    <xf numFmtId="0" fontId="50" fillId="2" borderId="28" xfId="0" applyFont="1" applyFill="1" applyBorder="1" applyAlignment="1">
      <alignment horizontal="center"/>
    </xf>
    <xf numFmtId="0" fontId="50" fillId="2" borderId="31" xfId="0" applyFont="1" applyFill="1" applyBorder="1" applyAlignment="1">
      <alignment horizontal="center"/>
    </xf>
    <xf numFmtId="0" fontId="47" fillId="2" borderId="36" xfId="0" applyFont="1" applyFill="1" applyBorder="1" applyAlignment="1" applyProtection="1">
      <alignment horizontal="center" wrapText="1"/>
      <protection locked="0"/>
    </xf>
    <xf numFmtId="0" fontId="47" fillId="2" borderId="18" xfId="0" applyFont="1" applyFill="1" applyBorder="1" applyAlignment="1" applyProtection="1">
      <alignment horizontal="center" wrapText="1"/>
      <protection locked="0"/>
    </xf>
    <xf numFmtId="0" fontId="47" fillId="2" borderId="48" xfId="0" applyFont="1" applyFill="1" applyBorder="1" applyAlignment="1" applyProtection="1">
      <alignment horizontal="center" wrapText="1"/>
      <protection locked="0"/>
    </xf>
    <xf numFmtId="0" fontId="47" fillId="2" borderId="62" xfId="0" applyFont="1" applyFill="1" applyBorder="1" applyAlignment="1" applyProtection="1">
      <alignment horizontal="center" wrapText="1"/>
      <protection locked="0"/>
    </xf>
    <xf numFmtId="9" fontId="50" fillId="7" borderId="48" xfId="3" applyNumberFormat="1" applyFont="1" applyFill="1" applyBorder="1" applyAlignment="1">
      <alignment horizontal="center" vertical="center" wrapText="1"/>
    </xf>
    <xf numFmtId="9" fontId="50" fillId="7" borderId="56" xfId="3" applyNumberFormat="1" applyFont="1" applyFill="1" applyBorder="1" applyAlignment="1">
      <alignment horizontal="center" vertical="center" wrapText="1"/>
    </xf>
    <xf numFmtId="9" fontId="50" fillId="7" borderId="63" xfId="3" applyNumberFormat="1" applyFont="1" applyFill="1" applyBorder="1" applyAlignment="1">
      <alignment horizontal="center" vertical="center" wrapText="1"/>
    </xf>
    <xf numFmtId="0" fontId="9" fillId="6" borderId="63" xfId="0" applyFont="1" applyFill="1" applyBorder="1" applyAlignment="1">
      <alignment horizontal="center" wrapText="1"/>
    </xf>
    <xf numFmtId="0" fontId="9" fillId="2" borderId="48" xfId="0" applyFont="1" applyFill="1" applyBorder="1" applyAlignment="1">
      <alignment horizontal="center"/>
    </xf>
    <xf numFmtId="0" fontId="9" fillId="2" borderId="63" xfId="0" applyFont="1" applyFill="1" applyBorder="1" applyAlignment="1">
      <alignment horizontal="center"/>
    </xf>
    <xf numFmtId="0" fontId="9" fillId="2" borderId="40" xfId="0" applyFont="1" applyFill="1" applyBorder="1"/>
    <xf numFmtId="0" fontId="9" fillId="2" borderId="43" xfId="0" applyFont="1" applyFill="1" applyBorder="1"/>
    <xf numFmtId="0" fontId="9" fillId="2" borderId="1" xfId="0" applyFont="1" applyFill="1" applyBorder="1" applyAlignment="1">
      <alignment horizontal="center"/>
    </xf>
    <xf numFmtId="0" fontId="9" fillId="2" borderId="28" xfId="0" applyFont="1" applyFill="1" applyBorder="1" applyAlignment="1">
      <alignment wrapText="1"/>
    </xf>
    <xf numFmtId="0" fontId="9" fillId="2" borderId="31" xfId="0" applyFont="1" applyFill="1" applyBorder="1" applyAlignment="1">
      <alignment wrapText="1"/>
    </xf>
    <xf numFmtId="0" fontId="9" fillId="2" borderId="40" xfId="0" applyFont="1" applyFill="1" applyBorder="1" applyAlignment="1">
      <alignment wrapText="1"/>
    </xf>
    <xf numFmtId="0" fontId="9" fillId="2" borderId="43" xfId="0" applyFont="1" applyFill="1" applyBorder="1" applyAlignment="1">
      <alignment wrapText="1"/>
    </xf>
    <xf numFmtId="0" fontId="9" fillId="2" borderId="49" xfId="0" applyFont="1" applyFill="1" applyBorder="1" applyAlignment="1">
      <alignment horizontal="center" wrapText="1"/>
    </xf>
    <xf numFmtId="0" fontId="9" fillId="2" borderId="25" xfId="0" applyFont="1" applyFill="1" applyBorder="1" applyAlignment="1">
      <alignment horizontal="center" wrapText="1"/>
    </xf>
    <xf numFmtId="0" fontId="9" fillId="6" borderId="36" xfId="0" applyFont="1" applyFill="1" applyBorder="1" applyAlignment="1">
      <alignment horizontal="center" wrapText="1"/>
    </xf>
    <xf numFmtId="0" fontId="9" fillId="6" borderId="10" xfId="0" applyFont="1" applyFill="1" applyBorder="1" applyAlignment="1">
      <alignment horizontal="center" wrapText="1"/>
    </xf>
    <xf numFmtId="0" fontId="9" fillId="6" borderId="18" xfId="0" applyFont="1" applyFill="1" applyBorder="1" applyAlignment="1">
      <alignment horizontal="center" wrapText="1"/>
    </xf>
    <xf numFmtId="0" fontId="9" fillId="2" borderId="9" xfId="0" applyFont="1" applyFill="1" applyBorder="1" applyAlignment="1">
      <alignment horizontal="center" wrapText="1"/>
    </xf>
    <xf numFmtId="0" fontId="6" fillId="2" borderId="40" xfId="0" applyFont="1" applyFill="1" applyBorder="1" applyAlignment="1">
      <alignment vertical="top"/>
    </xf>
    <xf numFmtId="0" fontId="6" fillId="2" borderId="43" xfId="0" applyFont="1" applyFill="1" applyBorder="1" applyAlignment="1">
      <alignment vertical="top"/>
    </xf>
    <xf numFmtId="0" fontId="17" fillId="9" borderId="4" xfId="6" applyFont="1" applyFill="1" applyBorder="1" applyAlignment="1">
      <alignment horizontal="left" vertical="top" wrapText="1"/>
    </xf>
    <xf numFmtId="0" fontId="17" fillId="9" borderId="0" xfId="6" applyFont="1" applyFill="1" applyAlignment="1">
      <alignment horizontal="left" vertical="top" wrapText="1"/>
    </xf>
    <xf numFmtId="0" fontId="12" fillId="2" borderId="40" xfId="0" applyFont="1" applyFill="1" applyBorder="1" applyAlignment="1" applyProtection="1">
      <alignment horizontal="center"/>
      <protection locked="0"/>
    </xf>
    <xf numFmtId="0" fontId="12" fillId="2" borderId="43" xfId="0" applyFont="1" applyFill="1" applyBorder="1" applyAlignment="1" applyProtection="1">
      <alignment horizontal="center"/>
      <protection locked="0"/>
    </xf>
    <xf numFmtId="0" fontId="6" fillId="2" borderId="40" xfId="0" applyFont="1" applyFill="1" applyBorder="1"/>
    <xf numFmtId="0" fontId="6" fillId="2" borderId="43" xfId="0" applyFont="1" applyFill="1" applyBorder="1"/>
    <xf numFmtId="0" fontId="12" fillId="2" borderId="0" xfId="0" applyFont="1" applyFill="1" applyAlignment="1">
      <alignment horizontal="left" wrapText="1"/>
    </xf>
    <xf numFmtId="0" fontId="4" fillId="2" borderId="0" xfId="0" applyFont="1" applyFill="1"/>
    <xf numFmtId="0" fontId="6" fillId="2" borderId="28" xfId="0" applyFont="1" applyFill="1" applyBorder="1" applyAlignment="1">
      <alignment horizontal="center" wrapText="1"/>
    </xf>
    <xf numFmtId="0" fontId="6" fillId="2" borderId="31" xfId="0" applyFont="1" applyFill="1" applyBorder="1" applyAlignment="1">
      <alignment horizontal="center" wrapText="1"/>
    </xf>
    <xf numFmtId="0" fontId="9" fillId="2" borderId="28" xfId="0" applyFont="1" applyFill="1" applyBorder="1" applyAlignment="1">
      <alignment horizontal="left" vertical="center"/>
    </xf>
    <xf numFmtId="0" fontId="9" fillId="2" borderId="30" xfId="0" applyFont="1" applyFill="1" applyBorder="1" applyAlignment="1">
      <alignment horizontal="left" vertical="center"/>
    </xf>
    <xf numFmtId="0" fontId="9" fillId="2" borderId="31" xfId="0" applyFont="1" applyFill="1" applyBorder="1" applyAlignment="1">
      <alignment horizontal="left" vertical="center"/>
    </xf>
    <xf numFmtId="0" fontId="9" fillId="2" borderId="28" xfId="0" applyFont="1" applyFill="1" applyBorder="1" applyAlignment="1">
      <alignment horizontal="left"/>
    </xf>
    <xf numFmtId="0" fontId="9" fillId="2" borderId="31" xfId="0" applyFont="1" applyFill="1" applyBorder="1" applyAlignment="1">
      <alignment horizontal="left"/>
    </xf>
    <xf numFmtId="0" fontId="63" fillId="9" borderId="4" xfId="6" applyFont="1" applyFill="1" applyBorder="1" applyAlignment="1">
      <alignment horizontal="left" wrapText="1"/>
    </xf>
    <xf numFmtId="0" fontId="63" fillId="9" borderId="0" xfId="6" applyFont="1" applyFill="1" applyAlignment="1">
      <alignment horizontal="left" wrapText="1"/>
    </xf>
    <xf numFmtId="0" fontId="50" fillId="6" borderId="38" xfId="0" applyFont="1" applyFill="1" applyBorder="1" applyAlignment="1">
      <alignment horizontal="center" wrapText="1"/>
    </xf>
    <xf numFmtId="0" fontId="50" fillId="6" borderId="34" xfId="0" applyFont="1" applyFill="1" applyBorder="1" applyAlignment="1">
      <alignment horizontal="center" wrapText="1"/>
    </xf>
    <xf numFmtId="0" fontId="50" fillId="6" borderId="15" xfId="0" applyFont="1" applyFill="1" applyBorder="1" applyAlignment="1">
      <alignment horizontal="center" wrapText="1"/>
    </xf>
    <xf numFmtId="0" fontId="50" fillId="2" borderId="9" xfId="0" applyFont="1" applyFill="1" applyBorder="1" applyAlignment="1">
      <alignment horizontal="center" wrapText="1"/>
    </xf>
    <xf numFmtId="0" fontId="6" fillId="2" borderId="40" xfId="0" applyFont="1" applyFill="1" applyBorder="1" applyAlignment="1">
      <alignment horizontal="center" wrapText="1"/>
    </xf>
    <xf numFmtId="0" fontId="6" fillId="2" borderId="43" xfId="0" applyFont="1" applyFill="1" applyBorder="1" applyAlignment="1">
      <alignment horizontal="center" wrapText="1"/>
    </xf>
    <xf numFmtId="0" fontId="50" fillId="6" borderId="27" xfId="0" applyFont="1" applyFill="1" applyBorder="1" applyAlignment="1">
      <alignment horizontal="center" wrapText="1"/>
    </xf>
    <xf numFmtId="0" fontId="54" fillId="2" borderId="40" xfId="0" applyFont="1" applyFill="1" applyBorder="1"/>
    <xf numFmtId="0" fontId="54" fillId="2" borderId="43" xfId="0" applyFont="1" applyFill="1" applyBorder="1"/>
    <xf numFmtId="0" fontId="9" fillId="2" borderId="28" xfId="0" applyFont="1" applyFill="1" applyBorder="1" applyAlignment="1">
      <alignment horizontal="left" wrapText="1"/>
    </xf>
    <xf numFmtId="0" fontId="4" fillId="2" borderId="31" xfId="0" applyFont="1" applyFill="1" applyBorder="1" applyAlignment="1">
      <alignment wrapText="1"/>
    </xf>
    <xf numFmtId="0" fontId="50" fillId="2" borderId="28" xfId="0" applyFont="1" applyFill="1" applyBorder="1" applyAlignment="1">
      <alignment horizontal="left" vertical="center"/>
    </xf>
    <xf numFmtId="0" fontId="50" fillId="2" borderId="30" xfId="0" applyFont="1" applyFill="1" applyBorder="1" applyAlignment="1">
      <alignment horizontal="left" vertical="center"/>
    </xf>
    <xf numFmtId="0" fontId="50" fillId="2" borderId="31" xfId="0" applyFont="1" applyFill="1" applyBorder="1" applyAlignment="1">
      <alignment horizontal="left" vertical="center"/>
    </xf>
    <xf numFmtId="0" fontId="50" fillId="2" borderId="49" xfId="0" applyFont="1" applyFill="1" applyBorder="1" applyAlignment="1">
      <alignment horizontal="center" wrapText="1"/>
    </xf>
    <xf numFmtId="0" fontId="50" fillId="2" borderId="25" xfId="0" applyFont="1" applyFill="1" applyBorder="1" applyAlignment="1">
      <alignment horizontal="center" wrapText="1"/>
    </xf>
    <xf numFmtId="0" fontId="48" fillId="2" borderId="0" xfId="0" applyFont="1" applyFill="1" applyAlignment="1">
      <alignment horizontal="left" wrapText="1"/>
    </xf>
    <xf numFmtId="0" fontId="47" fillId="2" borderId="0" xfId="0" applyFont="1" applyFill="1"/>
    <xf numFmtId="0" fontId="50" fillId="6" borderId="63" xfId="0" applyFont="1" applyFill="1" applyBorder="1" applyAlignment="1">
      <alignment horizontal="center" wrapText="1"/>
    </xf>
    <xf numFmtId="0" fontId="4" fillId="2" borderId="1" xfId="0" applyFont="1" applyFill="1" applyBorder="1" applyAlignment="1">
      <alignment horizontal="center" wrapText="1"/>
    </xf>
    <xf numFmtId="0" fontId="4" fillId="2" borderId="42" xfId="0" applyFont="1" applyFill="1" applyBorder="1" applyAlignment="1">
      <alignment horizontal="center" wrapText="1"/>
    </xf>
    <xf numFmtId="0" fontId="7" fillId="2" borderId="28" xfId="0" applyFont="1" applyFill="1" applyBorder="1" applyAlignment="1">
      <alignment horizontal="left" wrapText="1"/>
    </xf>
    <xf numFmtId="0" fontId="4" fillId="2" borderId="31" xfId="0" applyFont="1" applyFill="1" applyBorder="1" applyAlignment="1">
      <alignment horizontal="left" wrapText="1"/>
    </xf>
    <xf numFmtId="0" fontId="28" fillId="2" borderId="40" xfId="0" applyFont="1" applyFill="1" applyBorder="1" applyAlignment="1">
      <alignment wrapText="1"/>
    </xf>
    <xf numFmtId="0" fontId="28" fillId="2" borderId="43" xfId="0" applyFont="1" applyFill="1" applyBorder="1" applyAlignment="1">
      <alignment wrapText="1"/>
    </xf>
    <xf numFmtId="0" fontId="9" fillId="2" borderId="42" xfId="0" applyFont="1" applyFill="1" applyBorder="1" applyAlignment="1">
      <alignment horizontal="center"/>
    </xf>
    <xf numFmtId="0" fontId="6" fillId="2" borderId="40" xfId="0" applyFont="1" applyFill="1" applyBorder="1" applyAlignment="1">
      <alignment vertical="top" wrapText="1"/>
    </xf>
    <xf numFmtId="0" fontId="6" fillId="2" borderId="43" xfId="0" applyFont="1" applyFill="1" applyBorder="1" applyAlignment="1">
      <alignment vertical="top" wrapText="1"/>
    </xf>
    <xf numFmtId="0" fontId="50" fillId="2" borderId="1" xfId="0" applyFont="1" applyFill="1" applyBorder="1" applyAlignment="1">
      <alignment horizontal="center"/>
    </xf>
    <xf numFmtId="0" fontId="50" fillId="2" borderId="42" xfId="0" applyFont="1" applyFill="1" applyBorder="1" applyAlignment="1">
      <alignment horizontal="center"/>
    </xf>
    <xf numFmtId="0" fontId="32" fillId="2" borderId="48" xfId="0" applyFont="1" applyFill="1" applyBorder="1" applyAlignment="1">
      <alignment horizontal="center" wrapText="1"/>
    </xf>
    <xf numFmtId="0" fontId="32" fillId="2" borderId="63" xfId="0" applyFont="1" applyFill="1" applyBorder="1" applyAlignment="1">
      <alignment horizontal="center" wrapText="1"/>
    </xf>
    <xf numFmtId="0" fontId="17" fillId="9" borderId="4" xfId="6" applyFont="1" applyFill="1" applyBorder="1" applyAlignment="1">
      <alignment horizontal="left" wrapText="1"/>
    </xf>
    <xf numFmtId="0" fontId="17" fillId="9" borderId="0" xfId="6" applyFont="1" applyFill="1" applyAlignment="1">
      <alignment horizontal="left" wrapText="1"/>
    </xf>
    <xf numFmtId="0" fontId="6" fillId="2" borderId="40" xfId="0" applyFont="1" applyFill="1" applyBorder="1" applyAlignment="1">
      <alignment horizontal="justify" vertical="top" wrapText="1"/>
    </xf>
    <xf numFmtId="0" fontId="6" fillId="2" borderId="43" xfId="0" applyFont="1" applyFill="1" applyBorder="1" applyAlignment="1">
      <alignment horizontal="justify" vertical="top" wrapText="1"/>
    </xf>
    <xf numFmtId="0" fontId="9" fillId="6" borderId="38" xfId="0" applyFont="1" applyFill="1" applyBorder="1" applyAlignment="1">
      <alignment horizontal="center" wrapText="1"/>
    </xf>
    <xf numFmtId="0" fontId="9" fillId="2" borderId="2" xfId="0" applyFont="1" applyFill="1" applyBorder="1" applyAlignment="1">
      <alignment horizontal="center" wrapText="1"/>
    </xf>
    <xf numFmtId="0" fontId="9" fillId="2" borderId="29" xfId="0" applyFont="1" applyFill="1" applyBorder="1" applyAlignment="1">
      <alignment horizontal="center" wrapText="1"/>
    </xf>
    <xf numFmtId="0" fontId="9" fillId="6" borderId="27" xfId="0" applyFont="1" applyFill="1" applyBorder="1" applyAlignment="1">
      <alignment horizontal="center" wrapText="1"/>
    </xf>
    <xf numFmtId="0" fontId="9" fillId="6" borderId="41" xfId="0" applyFont="1" applyFill="1" applyBorder="1" applyAlignment="1">
      <alignment horizontal="center" wrapText="1"/>
    </xf>
    <xf numFmtId="0" fontId="6" fillId="2" borderId="4" xfId="0" applyFont="1" applyFill="1" applyBorder="1" applyAlignment="1" applyProtection="1">
      <alignment wrapText="1"/>
      <protection locked="0"/>
    </xf>
    <xf numFmtId="0" fontId="6" fillId="2" borderId="0" xfId="0" applyFont="1" applyFill="1" applyAlignment="1" applyProtection="1">
      <alignment wrapText="1"/>
      <protection locked="0"/>
    </xf>
    <xf numFmtId="0" fontId="6" fillId="2" borderId="20" xfId="0" applyFont="1" applyFill="1" applyBorder="1" applyAlignment="1" applyProtection="1">
      <alignment wrapText="1"/>
      <protection locked="0"/>
    </xf>
    <xf numFmtId="0" fontId="6" fillId="2" borderId="55" xfId="0" applyFont="1" applyFill="1" applyBorder="1" applyAlignment="1" applyProtection="1">
      <alignment wrapText="1"/>
      <protection locked="0"/>
    </xf>
  </cellXfs>
  <cellStyles count="10">
    <cellStyle name="Comma 7" xfId="1"/>
    <cellStyle name="Hyperlink" xfId="2" builtinId="8"/>
    <cellStyle name="Normal" xfId="0" builtinId="0"/>
    <cellStyle name="Normal 2" xfId="3"/>
    <cellStyle name="Normal 2 2" xfId="4"/>
    <cellStyle name="Normal 790" xfId="5"/>
    <cellStyle name="Normal_1.BÖLÜM-MALİ TABLOLAR-ak-pas-gn-kz-özk-na-kd" xfId="6"/>
    <cellStyle name="Normal_17 Sayılı Tebliğ Eki-FINAL" xfId="7"/>
    <cellStyle name="Normal_Sheet1" xfId="8"/>
    <cellStyle name="Note 17" xfId="9"/>
  </cellStyles>
  <dxfs count="3">
    <dxf>
      <font>
        <b/>
        <i val="0"/>
        <condense val="0"/>
        <extend val="0"/>
        <color indexed="10"/>
      </font>
    </dxf>
    <dxf>
      <font>
        <b/>
        <i val="0"/>
        <condense val="0"/>
        <extend val="0"/>
        <color indexed="10"/>
      </font>
    </dxf>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turkishbank.com.tr/" TargetMode="External"/></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X36"/>
  <sheetViews>
    <sheetView tabSelected="1" view="pageBreakPreview" zoomScale="85" zoomScaleNormal="85" zoomScaleSheetLayoutView="85" workbookViewId="0"/>
  </sheetViews>
  <sheetFormatPr defaultColWidth="9.140625" defaultRowHeight="12.75"/>
  <cols>
    <col min="1" max="1" width="10" style="5" customWidth="1"/>
    <col min="2" max="2" width="12" style="5" customWidth="1"/>
    <col min="3" max="3" width="14" style="5" customWidth="1"/>
    <col min="4" max="11" width="12" style="5" customWidth="1"/>
    <col min="12" max="12" width="16.5703125" style="5" customWidth="1"/>
    <col min="13" max="14" width="12" style="5" customWidth="1"/>
    <col min="15" max="15" width="14" style="5" customWidth="1"/>
    <col min="16" max="22" width="12" style="5" customWidth="1"/>
    <col min="23" max="23" width="12.42578125" style="5" customWidth="1"/>
    <col min="24" max="24" width="15.28515625" style="5" customWidth="1"/>
    <col min="25" max="16384" width="9.140625" style="5"/>
  </cols>
  <sheetData>
    <row r="1" spans="1:24">
      <c r="A1" s="573"/>
    </row>
    <row r="2" spans="1:24" ht="15">
      <c r="C2" s="6" t="s">
        <v>0</v>
      </c>
      <c r="D2" s="7" t="s">
        <v>2778</v>
      </c>
      <c r="J2" s="1241" t="s">
        <v>1</v>
      </c>
      <c r="K2" s="1241"/>
      <c r="L2" s="8" t="s">
        <v>2</v>
      </c>
      <c r="O2" s="6" t="s">
        <v>3</v>
      </c>
      <c r="P2" s="7" t="str">
        <f>+D2</f>
        <v>TURKISH BANK A.Ş.</v>
      </c>
      <c r="V2" s="1" t="s">
        <v>4</v>
      </c>
      <c r="W2" s="8" t="str">
        <f>+L2</f>
        <v>31.03.2025</v>
      </c>
    </row>
    <row r="3" spans="1:24" ht="15">
      <c r="C3" s="6" t="s">
        <v>5</v>
      </c>
      <c r="D3" s="7" t="s">
        <v>2779</v>
      </c>
      <c r="J3" s="1"/>
      <c r="K3" s="1"/>
      <c r="L3" s="1"/>
      <c r="O3" s="6" t="s">
        <v>6</v>
      </c>
      <c r="P3" s="7" t="str">
        <f t="shared" ref="P3:P8" si="0">+D3</f>
        <v>Vali Konağı Cad. No:1 34371 Nişantaşı / İstanbul</v>
      </c>
      <c r="V3" s="1"/>
      <c r="W3" s="1"/>
      <c r="X3" s="1"/>
    </row>
    <row r="4" spans="1:24" ht="15">
      <c r="C4" s="6" t="s">
        <v>7</v>
      </c>
      <c r="D4" s="7" t="s">
        <v>2780</v>
      </c>
      <c r="J4" s="1" t="s">
        <v>8</v>
      </c>
      <c r="K4" s="1"/>
      <c r="L4" s="1" t="s">
        <v>9</v>
      </c>
      <c r="O4" s="6" t="s">
        <v>10</v>
      </c>
      <c r="P4" s="7" t="str">
        <f t="shared" si="0"/>
        <v>(212) 373 63 73</v>
      </c>
      <c r="V4" s="1" t="s">
        <v>11</v>
      </c>
      <c r="W4" s="8" t="s">
        <v>12</v>
      </c>
    </row>
    <row r="5" spans="1:24" ht="15">
      <c r="C5" s="6" t="s">
        <v>13</v>
      </c>
      <c r="D5" s="7" t="s">
        <v>2781</v>
      </c>
      <c r="O5" s="6" t="s">
        <v>14</v>
      </c>
      <c r="P5" s="7" t="str">
        <f t="shared" si="0"/>
        <v>(212) 225 03 53/55</v>
      </c>
    </row>
    <row r="6" spans="1:24" ht="15">
      <c r="C6" s="6" t="s">
        <v>15</v>
      </c>
      <c r="D6" s="1240" t="s">
        <v>2782</v>
      </c>
      <c r="O6" s="6" t="s">
        <v>16</v>
      </c>
      <c r="P6" s="7" t="str">
        <f t="shared" si="0"/>
        <v>www.turkishbank.com.tr</v>
      </c>
    </row>
    <row r="7" spans="1:24" ht="15">
      <c r="C7" s="6" t="s">
        <v>17</v>
      </c>
      <c r="D7" s="7" t="s">
        <v>2783</v>
      </c>
      <c r="O7" s="6" t="s">
        <v>18</v>
      </c>
      <c r="P7" s="7" t="str">
        <f t="shared" si="0"/>
        <v>Yasin Ecevit</v>
      </c>
    </row>
    <row r="8" spans="1:24" ht="15">
      <c r="C8" s="6" t="s">
        <v>19</v>
      </c>
      <c r="D8" s="7" t="s">
        <v>2780</v>
      </c>
      <c r="O8" s="6" t="s">
        <v>10</v>
      </c>
      <c r="P8" s="7" t="str">
        <f t="shared" si="0"/>
        <v>(212) 373 63 73</v>
      </c>
    </row>
    <row r="9" spans="1:24" ht="15">
      <c r="C9" s="6"/>
    </row>
    <row r="10" spans="1:24" ht="15">
      <c r="C10" s="6"/>
      <c r="O10" s="6"/>
    </row>
    <row r="13" spans="1:24">
      <c r="B13" s="9"/>
      <c r="C13" s="9"/>
      <c r="D13" s="9"/>
      <c r="E13" s="9"/>
      <c r="F13" s="9"/>
      <c r="G13" s="9"/>
      <c r="H13" s="9"/>
      <c r="I13" s="9"/>
      <c r="J13" s="9"/>
      <c r="K13" s="9"/>
      <c r="L13" s="9"/>
      <c r="N13" s="9"/>
      <c r="O13" s="9"/>
      <c r="P13" s="9"/>
      <c r="Q13" s="9"/>
      <c r="R13" s="9"/>
      <c r="S13" s="9"/>
      <c r="T13" s="9"/>
      <c r="U13" s="9"/>
      <c r="V13" s="9"/>
      <c r="W13" s="9"/>
      <c r="X13" s="9"/>
    </row>
    <row r="14" spans="1:24" ht="15.75">
      <c r="B14" s="9"/>
      <c r="C14" s="10"/>
      <c r="D14" s="10"/>
      <c r="E14" s="10"/>
      <c r="F14" s="10"/>
      <c r="G14" s="11" t="s">
        <v>20</v>
      </c>
      <c r="H14" s="10"/>
      <c r="I14" s="10"/>
      <c r="J14" s="10"/>
      <c r="K14" s="10"/>
      <c r="L14" s="9"/>
      <c r="N14" s="9"/>
      <c r="P14" s="12"/>
      <c r="S14" s="11" t="s">
        <v>21</v>
      </c>
      <c r="X14" s="9"/>
    </row>
    <row r="15" spans="1:24" ht="15.75">
      <c r="B15" s="9"/>
      <c r="C15" s="13"/>
      <c r="G15" s="11" t="s">
        <v>22</v>
      </c>
      <c r="L15" s="9"/>
      <c r="N15" s="9"/>
      <c r="P15" s="12"/>
      <c r="S15" s="11" t="s">
        <v>23</v>
      </c>
      <c r="X15" s="9"/>
    </row>
    <row r="16" spans="1:24" ht="15.75" customHeight="1">
      <c r="B16" s="9"/>
      <c r="C16" s="13"/>
      <c r="G16" s="11" t="s">
        <v>24</v>
      </c>
      <c r="L16" s="9"/>
      <c r="N16" s="9"/>
      <c r="P16" s="12"/>
      <c r="S16" s="11" t="s">
        <v>25</v>
      </c>
      <c r="X16" s="9"/>
    </row>
    <row r="17" spans="2:24" ht="15.75">
      <c r="B17" s="9"/>
      <c r="C17" s="13"/>
      <c r="G17" s="11" t="s">
        <v>26</v>
      </c>
      <c r="L17" s="9"/>
      <c r="N17" s="9"/>
      <c r="P17" s="12"/>
      <c r="S17" s="11" t="s">
        <v>27</v>
      </c>
      <c r="X17" s="9"/>
    </row>
    <row r="18" spans="2:24" ht="15.75">
      <c r="B18" s="9"/>
      <c r="D18" s="14"/>
      <c r="L18" s="9"/>
      <c r="N18" s="9"/>
      <c r="P18" s="12"/>
      <c r="S18" s="11"/>
      <c r="X18" s="9"/>
    </row>
    <row r="19" spans="2:24" ht="15.75">
      <c r="B19" s="9"/>
      <c r="D19" s="12"/>
      <c r="L19" s="9"/>
      <c r="N19" s="9"/>
      <c r="P19" s="12"/>
      <c r="S19" s="11"/>
      <c r="X19" s="9"/>
    </row>
    <row r="20" spans="2:24" ht="15.75">
      <c r="B20" s="9"/>
      <c r="D20" s="12"/>
      <c r="G20" s="15" t="s">
        <v>28</v>
      </c>
      <c r="L20" s="9"/>
      <c r="N20" s="9"/>
      <c r="P20" s="12"/>
      <c r="S20" s="16" t="s">
        <v>29</v>
      </c>
      <c r="X20" s="9"/>
    </row>
    <row r="21" spans="2:24">
      <c r="B21" s="9"/>
      <c r="C21" s="9"/>
      <c r="D21" s="9"/>
      <c r="E21" s="9"/>
      <c r="F21" s="9"/>
      <c r="G21" s="9"/>
      <c r="H21" s="9"/>
      <c r="I21" s="9"/>
      <c r="J21" s="9"/>
      <c r="K21" s="9"/>
      <c r="L21" s="9"/>
      <c r="N21" s="9"/>
      <c r="O21" s="9"/>
      <c r="P21" s="9"/>
      <c r="Q21" s="9"/>
      <c r="R21" s="9"/>
      <c r="S21" s="9"/>
      <c r="T21" s="9"/>
      <c r="U21" s="9"/>
      <c r="V21" s="9"/>
      <c r="W21" s="9"/>
      <c r="X21" s="9"/>
    </row>
    <row r="23" spans="2:24" ht="30.75" customHeight="1">
      <c r="B23" s="1242" t="s">
        <v>30</v>
      </c>
      <c r="C23" s="1243"/>
      <c r="D23" s="1243"/>
      <c r="E23" s="1243"/>
      <c r="F23" s="1243"/>
      <c r="G23" s="1243"/>
      <c r="H23" s="1243"/>
      <c r="I23" s="1243"/>
      <c r="J23" s="1243"/>
      <c r="K23" s="1243"/>
      <c r="L23" s="1243"/>
      <c r="M23" s="17"/>
      <c r="N23" s="1244" t="s">
        <v>31</v>
      </c>
      <c r="O23" s="1245"/>
      <c r="P23" s="1245"/>
      <c r="Q23" s="1245"/>
      <c r="R23" s="1245"/>
      <c r="S23" s="1245"/>
      <c r="T23" s="1245"/>
      <c r="U23" s="1245"/>
      <c r="V23" s="1245"/>
      <c r="W23" s="1245"/>
      <c r="X23" s="1245"/>
    </row>
    <row r="24" spans="2:24" ht="32.25" customHeight="1">
      <c r="B24" s="1243"/>
      <c r="C24" s="1243"/>
      <c r="D24" s="1243"/>
      <c r="E24" s="1243"/>
      <c r="F24" s="1243"/>
      <c r="G24" s="1243"/>
      <c r="H24" s="1243"/>
      <c r="I24" s="1243"/>
      <c r="J24" s="1243"/>
      <c r="K24" s="1243"/>
      <c r="L24" s="1243"/>
      <c r="M24" s="17"/>
      <c r="N24" s="1245"/>
      <c r="O24" s="1245"/>
      <c r="P24" s="1245"/>
      <c r="Q24" s="1245"/>
      <c r="R24" s="1245"/>
      <c r="S24" s="1245"/>
      <c r="T24" s="1245"/>
      <c r="U24" s="1245"/>
      <c r="V24" s="1245"/>
      <c r="W24" s="1245"/>
      <c r="X24" s="1245"/>
    </row>
    <row r="25" spans="2:24" ht="15">
      <c r="B25" s="17"/>
      <c r="C25" s="17"/>
      <c r="D25" s="17"/>
      <c r="E25" s="17"/>
      <c r="F25" s="17"/>
      <c r="G25" s="17"/>
      <c r="H25" s="17"/>
      <c r="I25" s="17"/>
      <c r="J25" s="17"/>
      <c r="K25" s="17"/>
      <c r="L25" s="17"/>
      <c r="M25" s="17"/>
      <c r="N25" s="17"/>
      <c r="O25" s="17"/>
      <c r="P25" s="17"/>
      <c r="Q25" s="17"/>
      <c r="R25" s="17"/>
      <c r="S25" s="17"/>
    </row>
    <row r="26" spans="2:24" ht="15">
      <c r="B26" s="17"/>
      <c r="C26" s="17"/>
      <c r="D26" s="17"/>
      <c r="E26" s="17"/>
      <c r="F26" s="17"/>
      <c r="G26" s="17"/>
      <c r="H26" s="17"/>
      <c r="I26" s="17"/>
      <c r="J26" s="17"/>
      <c r="K26" s="17"/>
      <c r="L26" s="17"/>
      <c r="M26" s="17"/>
    </row>
    <row r="27" spans="2:24" ht="15">
      <c r="B27" s="17"/>
      <c r="C27" s="17"/>
      <c r="D27" s="17"/>
      <c r="E27" s="17"/>
      <c r="F27" s="17"/>
      <c r="G27" s="17"/>
      <c r="H27" s="17"/>
      <c r="I27" s="17"/>
      <c r="J27" s="17"/>
      <c r="K27" s="17"/>
      <c r="L27" s="17"/>
      <c r="M27" s="17"/>
    </row>
    <row r="30" spans="2:24" ht="15">
      <c r="B30" s="18" t="s">
        <v>32</v>
      </c>
      <c r="C30" s="19"/>
      <c r="D30" s="18" t="s">
        <v>32</v>
      </c>
      <c r="F30" s="18" t="s">
        <v>32</v>
      </c>
      <c r="G30" s="20"/>
      <c r="H30" s="18" t="s">
        <v>32</v>
      </c>
      <c r="I30" s="17"/>
      <c r="J30" s="18" t="s">
        <v>32</v>
      </c>
      <c r="L30" s="18" t="s">
        <v>32</v>
      </c>
      <c r="N30" s="18" t="s">
        <v>33</v>
      </c>
      <c r="O30" s="19"/>
      <c r="P30" s="18" t="s">
        <v>33</v>
      </c>
      <c r="R30" s="18" t="s">
        <v>33</v>
      </c>
      <c r="S30" s="20"/>
      <c r="T30" s="18" t="s">
        <v>33</v>
      </c>
      <c r="U30" s="17"/>
      <c r="V30" s="18" t="s">
        <v>33</v>
      </c>
      <c r="X30" s="18" t="s">
        <v>33</v>
      </c>
    </row>
    <row r="31" spans="2:24" ht="15">
      <c r="B31" s="21"/>
      <c r="C31" s="22"/>
      <c r="D31" s="21"/>
      <c r="F31" s="21"/>
      <c r="G31" s="22"/>
      <c r="H31" s="21"/>
      <c r="I31" s="22"/>
      <c r="J31" s="21"/>
      <c r="L31" s="21"/>
      <c r="N31" s="21"/>
      <c r="O31" s="22"/>
      <c r="P31" s="21"/>
      <c r="R31" s="21"/>
      <c r="S31" s="22"/>
      <c r="T31" s="21"/>
      <c r="U31" s="22"/>
      <c r="V31" s="21"/>
      <c r="X31" s="21"/>
    </row>
    <row r="32" spans="2:24" ht="45">
      <c r="B32" s="18" t="s">
        <v>2784</v>
      </c>
      <c r="C32" s="20"/>
      <c r="D32" s="18" t="s">
        <v>2785</v>
      </c>
      <c r="F32" s="18" t="s">
        <v>2786</v>
      </c>
      <c r="G32" s="20"/>
      <c r="H32" s="18" t="s">
        <v>2787</v>
      </c>
      <c r="I32" s="20"/>
      <c r="J32" s="18" t="s">
        <v>2788</v>
      </c>
      <c r="L32" s="18" t="s">
        <v>2789</v>
      </c>
      <c r="N32" s="18" t="s">
        <v>2784</v>
      </c>
      <c r="O32" s="20"/>
      <c r="P32" s="18" t="s">
        <v>2785</v>
      </c>
      <c r="R32" s="18" t="s">
        <v>2786</v>
      </c>
      <c r="S32" s="20"/>
      <c r="T32" s="18" t="s">
        <v>2787</v>
      </c>
      <c r="U32" s="20"/>
      <c r="V32" s="18" t="s">
        <v>2788</v>
      </c>
      <c r="X32" s="18" t="s">
        <v>2789</v>
      </c>
    </row>
    <row r="33" spans="2:24" ht="15">
      <c r="B33" s="23" t="s">
        <v>34</v>
      </c>
      <c r="C33" s="24"/>
      <c r="D33" s="23" t="s">
        <v>35</v>
      </c>
      <c r="F33" s="23" t="s">
        <v>36</v>
      </c>
      <c r="G33" s="24"/>
      <c r="H33" s="23" t="s">
        <v>37</v>
      </c>
      <c r="I33" s="24"/>
      <c r="J33" s="23" t="s">
        <v>38</v>
      </c>
      <c r="L33" s="23" t="s">
        <v>38</v>
      </c>
      <c r="N33" s="23" t="s">
        <v>34</v>
      </c>
      <c r="O33" s="24"/>
      <c r="P33" s="23" t="s">
        <v>35</v>
      </c>
      <c r="R33" s="23" t="s">
        <v>36</v>
      </c>
      <c r="S33" s="24"/>
      <c r="T33" s="23" t="s">
        <v>37</v>
      </c>
      <c r="U33" s="24"/>
      <c r="V33" s="23" t="s">
        <v>38</v>
      </c>
      <c r="X33" s="23" t="s">
        <v>38</v>
      </c>
    </row>
    <row r="34" spans="2:24" ht="15">
      <c r="B34" s="23"/>
      <c r="C34" s="24"/>
      <c r="D34" s="24"/>
      <c r="E34" s="23"/>
      <c r="F34" s="23" t="s">
        <v>2790</v>
      </c>
      <c r="G34" s="24"/>
      <c r="I34" s="24"/>
      <c r="J34" s="26" t="s">
        <v>39</v>
      </c>
      <c r="K34" s="23"/>
      <c r="L34" s="26" t="s">
        <v>39</v>
      </c>
      <c r="M34" s="24"/>
      <c r="N34" s="23"/>
      <c r="O34" s="24"/>
      <c r="P34" s="24"/>
      <c r="Q34" s="23"/>
      <c r="R34" s="23" t="s">
        <v>2790</v>
      </c>
      <c r="S34" s="24"/>
      <c r="U34" s="24"/>
      <c r="V34" s="26" t="s">
        <v>39</v>
      </c>
      <c r="W34" s="23"/>
      <c r="X34" s="26" t="s">
        <v>39</v>
      </c>
    </row>
    <row r="35" spans="2:24" ht="15">
      <c r="B35" s="24"/>
      <c r="C35" s="24"/>
      <c r="D35" s="24"/>
      <c r="E35" s="24"/>
      <c r="F35" s="25"/>
      <c r="G35" s="25"/>
      <c r="H35" s="25"/>
      <c r="I35" s="25"/>
      <c r="J35" s="25"/>
      <c r="K35" s="24"/>
      <c r="L35" s="24"/>
      <c r="M35" s="24"/>
      <c r="N35" s="24"/>
      <c r="O35" s="25"/>
      <c r="P35" s="24"/>
      <c r="Q35" s="24"/>
      <c r="R35" s="24"/>
      <c r="S35" s="25"/>
    </row>
    <row r="36" spans="2:24" ht="15">
      <c r="B36" s="24"/>
      <c r="C36" s="24"/>
      <c r="D36" s="24"/>
      <c r="E36" s="24"/>
      <c r="F36" s="25"/>
      <c r="G36" s="25"/>
      <c r="H36" s="25"/>
      <c r="I36" s="25"/>
      <c r="J36" s="25"/>
      <c r="K36" s="25"/>
      <c r="L36" s="25"/>
      <c r="M36" s="25"/>
      <c r="N36" s="25"/>
      <c r="O36" s="25"/>
      <c r="P36" s="24"/>
      <c r="Q36" s="24"/>
      <c r="R36" s="24"/>
      <c r="S36" s="25"/>
    </row>
  </sheetData>
  <mergeCells count="3">
    <mergeCell ref="J2:K2"/>
    <mergeCell ref="B23:L24"/>
    <mergeCell ref="N23:X24"/>
  </mergeCells>
  <phoneticPr fontId="0" type="noConversion"/>
  <hyperlinks>
    <hyperlink ref="D6" r:id="rId1"/>
  </hyperlinks>
  <pageMargins left="0.38" right="0.27" top="0.98425196850393704" bottom="0.56000000000000005" header="0.51181102362204722" footer="0.38"/>
  <pageSetup paperSize="9" scale="86" fitToWidth="2" orientation="landscape" r:id="rId2"/>
  <headerFooter alignWithMargins="0"/>
  <colBreaks count="1" manualBreakCount="1">
    <brk id="12" max="33" man="1"/>
  </col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pageSetUpPr fitToPage="1"/>
  </sheetPr>
  <dimension ref="A1:C23"/>
  <sheetViews>
    <sheetView view="pageBreakPreview" zoomScale="80" zoomScaleNormal="80" zoomScaleSheetLayoutView="80" workbookViewId="0"/>
  </sheetViews>
  <sheetFormatPr defaultColWidth="9.140625" defaultRowHeight="14.25"/>
  <cols>
    <col min="1" max="1" width="88.7109375" style="29" customWidth="1"/>
    <col min="2" max="3" width="23" style="29" customWidth="1"/>
    <col min="4" max="16384" width="9.140625" style="29"/>
  </cols>
  <sheetData>
    <row r="1" spans="1:3" ht="30" customHeight="1">
      <c r="A1" s="129" t="s">
        <v>2797</v>
      </c>
      <c r="B1" s="27"/>
      <c r="C1" s="153"/>
    </row>
    <row r="2" spans="1:3" ht="15">
      <c r="A2" s="78" t="s">
        <v>564</v>
      </c>
      <c r="B2" s="32"/>
      <c r="C2" s="33"/>
    </row>
    <row r="3" spans="1:3" ht="5.25" customHeight="1">
      <c r="A3" s="34"/>
      <c r="B3" s="94"/>
      <c r="C3" s="130"/>
    </row>
    <row r="4" spans="1:3" ht="19.5" customHeight="1">
      <c r="A4" s="37"/>
      <c r="B4" s="1258" t="str">
        <f>+varlıklar!C4</f>
        <v>BİN TÜRK LİRASI</v>
      </c>
      <c r="C4" s="1259"/>
    </row>
    <row r="5" spans="1:3" ht="18.75" customHeight="1">
      <c r="A5" s="79"/>
      <c r="B5" s="131" t="s">
        <v>427</v>
      </c>
      <c r="C5" s="132" t="s">
        <v>428</v>
      </c>
    </row>
    <row r="6" spans="1:3">
      <c r="A6" s="133"/>
      <c r="B6" s="135" t="str">
        <f>+gelir!C6</f>
        <v>(01/01/2025-31/03/2025)</v>
      </c>
      <c r="C6" s="136" t="str">
        <f>+gelir!D6</f>
        <v>(01/01/2024-31/03/2024)</v>
      </c>
    </row>
    <row r="7" spans="1:3" s="56" customFormat="1" ht="15">
      <c r="A7" s="148" t="s">
        <v>565</v>
      </c>
      <c r="B7" s="66">
        <v>420</v>
      </c>
      <c r="C7" s="66">
        <v>16787</v>
      </c>
    </row>
    <row r="8" spans="1:3" s="56" customFormat="1" ht="15" customHeight="1">
      <c r="A8" s="148" t="s">
        <v>566</v>
      </c>
      <c r="B8" s="69">
        <f>B9+B15</f>
        <v>-574</v>
      </c>
      <c r="C8" s="59">
        <f>C9+C15</f>
        <v>1898</v>
      </c>
    </row>
    <row r="9" spans="1:3" s="56" customFormat="1" ht="15" customHeight="1">
      <c r="A9" s="148" t="s">
        <v>567</v>
      </c>
      <c r="B9" s="69">
        <f>SUM(B10:B14)</f>
        <v>1998</v>
      </c>
      <c r="C9" s="59">
        <f>SUM(C10:C14)</f>
        <v>778</v>
      </c>
    </row>
    <row r="10" spans="1:3" ht="15" customHeight="1">
      <c r="A10" s="874" t="s">
        <v>568</v>
      </c>
      <c r="B10" s="63">
        <v>0</v>
      </c>
      <c r="C10" s="141">
        <v>0</v>
      </c>
    </row>
    <row r="11" spans="1:3">
      <c r="A11" s="874" t="s">
        <v>569</v>
      </c>
      <c r="B11" s="63">
        <v>0</v>
      </c>
      <c r="C11" s="141">
        <v>0</v>
      </c>
    </row>
    <row r="12" spans="1:3">
      <c r="A12" s="874" t="s">
        <v>570</v>
      </c>
      <c r="B12" s="63">
        <v>2854</v>
      </c>
      <c r="C12" s="141">
        <v>1111</v>
      </c>
    </row>
    <row r="13" spans="1:3" ht="30.75" customHeight="1">
      <c r="A13" s="874" t="s">
        <v>571</v>
      </c>
      <c r="B13" s="63">
        <v>0</v>
      </c>
      <c r="C13" s="141">
        <v>0</v>
      </c>
    </row>
    <row r="14" spans="1:3">
      <c r="A14" s="874" t="s">
        <v>572</v>
      </c>
      <c r="B14" s="63">
        <v>-856</v>
      </c>
      <c r="C14" s="141">
        <v>-333</v>
      </c>
    </row>
    <row r="15" spans="1:3" s="56" customFormat="1" ht="15" customHeight="1">
      <c r="A15" s="875" t="s">
        <v>573</v>
      </c>
      <c r="B15" s="69">
        <f>SUM(B16:B21)</f>
        <v>-2572</v>
      </c>
      <c r="C15" s="59">
        <f>SUM(C16:C21)</f>
        <v>1120</v>
      </c>
    </row>
    <row r="16" spans="1:3" ht="15" customHeight="1">
      <c r="A16" s="874" t="s">
        <v>574</v>
      </c>
      <c r="B16" s="63">
        <v>0</v>
      </c>
      <c r="C16" s="141">
        <v>0</v>
      </c>
    </row>
    <row r="17" spans="1:3" ht="28.5">
      <c r="A17" s="874" t="s">
        <v>575</v>
      </c>
      <c r="B17" s="63">
        <v>-3673</v>
      </c>
      <c r="C17" s="141">
        <v>1518</v>
      </c>
    </row>
    <row r="18" spans="1:3" ht="15" customHeight="1">
      <c r="A18" s="874" t="s">
        <v>576</v>
      </c>
      <c r="B18" s="63">
        <v>0</v>
      </c>
      <c r="C18" s="141">
        <v>0</v>
      </c>
    </row>
    <row r="19" spans="1:3">
      <c r="A19" s="874" t="s">
        <v>577</v>
      </c>
      <c r="B19" s="63">
        <v>0</v>
      </c>
      <c r="C19" s="141">
        <v>0</v>
      </c>
    </row>
    <row r="20" spans="1:3">
      <c r="A20" s="874" t="s">
        <v>578</v>
      </c>
      <c r="B20" s="63">
        <v>0</v>
      </c>
      <c r="C20" s="141">
        <v>0</v>
      </c>
    </row>
    <row r="21" spans="1:3">
      <c r="A21" s="874" t="s">
        <v>579</v>
      </c>
      <c r="B21" s="63">
        <v>1101</v>
      </c>
      <c r="C21" s="141">
        <v>-398</v>
      </c>
    </row>
    <row r="22" spans="1:3" s="56" customFormat="1" ht="15" customHeight="1">
      <c r="A22" s="876" t="s">
        <v>580</v>
      </c>
      <c r="B22" s="73">
        <f>B7+B8</f>
        <v>-154</v>
      </c>
      <c r="C22" s="156">
        <f>C7+C8</f>
        <v>18685</v>
      </c>
    </row>
    <row r="23" spans="1:3">
      <c r="A23" s="77"/>
    </row>
  </sheetData>
  <sheetProtection password="CF27" sheet="1"/>
  <mergeCells count="1">
    <mergeCell ref="B4:C4"/>
  </mergeCells>
  <phoneticPr fontId="0" type="noConversion"/>
  <printOptions horizontalCentered="1"/>
  <pageMargins left="0.70866141732283505" right="0.34" top="0.70866141732283505" bottom="0.59055118110236204" header="0.35433070866141703" footer="0.31496062992126"/>
  <pageSetup paperSize="9" scale="69" orientation="portrait" r:id="rId1"/>
  <headerFooter alignWithMargins="0">
    <oddHeader>&amp;R&amp;"Times New Roman,Normal"&amp;12EK1-C</oddHeader>
    <oddFooter>&amp;C&amp;"Times New Roman,Normal"&amp;14 4</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pageSetUpPr fitToPage="1"/>
  </sheetPr>
  <dimension ref="A1:C23"/>
  <sheetViews>
    <sheetView view="pageBreakPreview" zoomScale="80" zoomScaleNormal="80" zoomScaleSheetLayoutView="80" workbookViewId="0"/>
  </sheetViews>
  <sheetFormatPr defaultColWidth="9.140625" defaultRowHeight="14.25"/>
  <cols>
    <col min="1" max="1" width="88.7109375" style="29" customWidth="1"/>
    <col min="2" max="3" width="23" style="29" customWidth="1"/>
    <col min="4" max="16384" width="9.140625" style="29"/>
  </cols>
  <sheetData>
    <row r="1" spans="1:3" ht="20.25" customHeight="1">
      <c r="A1" s="129" t="s">
        <v>2798</v>
      </c>
      <c r="B1" s="27"/>
      <c r="C1" s="153"/>
    </row>
    <row r="2" spans="1:3" ht="15">
      <c r="A2" s="78" t="s">
        <v>564</v>
      </c>
      <c r="B2" s="32"/>
      <c r="C2" s="33"/>
    </row>
    <row r="3" spans="1:3" ht="5.25" customHeight="1">
      <c r="A3" s="34"/>
      <c r="B3" s="94"/>
      <c r="C3" s="130"/>
    </row>
    <row r="4" spans="1:3" ht="19.5" customHeight="1">
      <c r="A4" s="37"/>
      <c r="B4" s="1258" t="str">
        <f>+assets!C4</f>
        <v>THOUSAND TURKISH LIRA</v>
      </c>
      <c r="C4" s="1259"/>
    </row>
    <row r="5" spans="1:3" ht="18.75" customHeight="1">
      <c r="A5" s="157"/>
      <c r="B5" s="131" t="s">
        <v>100</v>
      </c>
      <c r="C5" s="132" t="s">
        <v>101</v>
      </c>
    </row>
    <row r="6" spans="1:3">
      <c r="A6" s="133"/>
      <c r="B6" s="52" t="str">
        <f>+kaps.gel.!B6</f>
        <v>(01/01/2025-31/03/2025)</v>
      </c>
      <c r="C6" s="116" t="str">
        <f>+kaps.gel.!C6</f>
        <v>(01/01/2024-31/03/2024)</v>
      </c>
    </row>
    <row r="7" spans="1:3" s="56" customFormat="1" ht="15">
      <c r="A7" s="148" t="s">
        <v>581</v>
      </c>
      <c r="B7" s="82">
        <f>+kaps.gel.!B7</f>
        <v>420</v>
      </c>
      <c r="C7" s="155">
        <f>+kaps.gel.!C7</f>
        <v>16787</v>
      </c>
    </row>
    <row r="8" spans="1:3" s="56" customFormat="1" ht="15" customHeight="1">
      <c r="A8" s="148" t="s">
        <v>582</v>
      </c>
      <c r="B8" s="69">
        <f>+kaps.gel.!B8</f>
        <v>-574</v>
      </c>
      <c r="C8" s="59">
        <f>+kaps.gel.!C8</f>
        <v>1898</v>
      </c>
    </row>
    <row r="9" spans="1:3" s="56" customFormat="1" ht="15" customHeight="1">
      <c r="A9" s="148" t="s">
        <v>583</v>
      </c>
      <c r="B9" s="69">
        <f>+kaps.gel.!B9</f>
        <v>1998</v>
      </c>
      <c r="C9" s="59">
        <f>+kaps.gel.!C9</f>
        <v>778</v>
      </c>
    </row>
    <row r="10" spans="1:3" s="56" customFormat="1" ht="15" customHeight="1">
      <c r="A10" s="874" t="s">
        <v>584</v>
      </c>
      <c r="B10" s="81">
        <f>+kaps.gel.!B10</f>
        <v>0</v>
      </c>
      <c r="C10" s="154">
        <f>+kaps.gel.!C10</f>
        <v>0</v>
      </c>
    </row>
    <row r="11" spans="1:3" s="56" customFormat="1" ht="15">
      <c r="A11" s="874" t="s">
        <v>585</v>
      </c>
      <c r="B11" s="81">
        <f>+kaps.gel.!B11</f>
        <v>0</v>
      </c>
      <c r="C11" s="154">
        <f>+kaps.gel.!C11</f>
        <v>0</v>
      </c>
    </row>
    <row r="12" spans="1:3" s="56" customFormat="1" ht="15">
      <c r="A12" s="874" t="s">
        <v>586</v>
      </c>
      <c r="B12" s="81">
        <f>+kaps.gel.!B12</f>
        <v>2854</v>
      </c>
      <c r="C12" s="154">
        <f>+kaps.gel.!C12</f>
        <v>1111</v>
      </c>
    </row>
    <row r="13" spans="1:3" s="56" customFormat="1" ht="28.5">
      <c r="A13" s="874" t="s">
        <v>587</v>
      </c>
      <c r="B13" s="81">
        <f>+kaps.gel.!B13</f>
        <v>0</v>
      </c>
      <c r="C13" s="154">
        <f>+kaps.gel.!C13</f>
        <v>0</v>
      </c>
    </row>
    <row r="14" spans="1:3" s="56" customFormat="1" ht="30.75" customHeight="1">
      <c r="A14" s="874" t="s">
        <v>588</v>
      </c>
      <c r="B14" s="81">
        <f>+kaps.gel.!B14</f>
        <v>-856</v>
      </c>
      <c r="C14" s="154">
        <f>+kaps.gel.!C14</f>
        <v>-333</v>
      </c>
    </row>
    <row r="15" spans="1:3" s="56" customFormat="1" ht="15" customHeight="1">
      <c r="A15" s="875" t="s">
        <v>589</v>
      </c>
      <c r="B15" s="69">
        <f>+kaps.gel.!B15</f>
        <v>-2572</v>
      </c>
      <c r="C15" s="59">
        <f>+kaps.gel.!C15</f>
        <v>1120</v>
      </c>
    </row>
    <row r="16" spans="1:3" s="56" customFormat="1" ht="15">
      <c r="A16" s="874" t="s">
        <v>590</v>
      </c>
      <c r="B16" s="81">
        <f>+kaps.gel.!B16</f>
        <v>0</v>
      </c>
      <c r="C16" s="154">
        <f>+kaps.gel.!C16</f>
        <v>0</v>
      </c>
    </row>
    <row r="17" spans="1:3" s="56" customFormat="1" ht="15" customHeight="1">
      <c r="A17" s="874" t="s">
        <v>591</v>
      </c>
      <c r="B17" s="81">
        <f>+kaps.gel.!B17</f>
        <v>-3673</v>
      </c>
      <c r="C17" s="154">
        <f>+kaps.gel.!C17</f>
        <v>1518</v>
      </c>
    </row>
    <row r="18" spans="1:3" ht="15" customHeight="1">
      <c r="A18" s="874" t="s">
        <v>592</v>
      </c>
      <c r="B18" s="81">
        <f>+kaps.gel.!B18</f>
        <v>0</v>
      </c>
      <c r="C18" s="154">
        <f>+kaps.gel.!C18</f>
        <v>0</v>
      </c>
    </row>
    <row r="19" spans="1:3">
      <c r="A19" s="874" t="s">
        <v>593</v>
      </c>
      <c r="B19" s="81">
        <f>+kaps.gel.!B19</f>
        <v>0</v>
      </c>
      <c r="C19" s="154">
        <f>+kaps.gel.!C19</f>
        <v>0</v>
      </c>
    </row>
    <row r="20" spans="1:3" ht="30" customHeight="1">
      <c r="A20" s="874" t="s">
        <v>594</v>
      </c>
      <c r="B20" s="81">
        <f>+kaps.gel.!B20</f>
        <v>0</v>
      </c>
      <c r="C20" s="154">
        <f>+kaps.gel.!C20</f>
        <v>0</v>
      </c>
    </row>
    <row r="21" spans="1:3" ht="15" customHeight="1">
      <c r="A21" s="874" t="s">
        <v>595</v>
      </c>
      <c r="B21" s="81">
        <f>+kaps.gel.!B21</f>
        <v>1101</v>
      </c>
      <c r="C21" s="154">
        <f>+kaps.gel.!C21</f>
        <v>-398</v>
      </c>
    </row>
    <row r="22" spans="1:3" s="56" customFormat="1" ht="15" customHeight="1">
      <c r="A22" s="876" t="s">
        <v>596</v>
      </c>
      <c r="B22" s="73">
        <f>+kaps.gel.!B22</f>
        <v>-154</v>
      </c>
      <c r="C22" s="156">
        <f>+kaps.gel.!C22</f>
        <v>18685</v>
      </c>
    </row>
    <row r="23" spans="1:3">
      <c r="A23" s="77"/>
    </row>
  </sheetData>
  <sheetProtection password="CF27" sheet="1"/>
  <mergeCells count="1">
    <mergeCell ref="B4:C4"/>
  </mergeCells>
  <phoneticPr fontId="0" type="noConversion"/>
  <printOptions horizontalCentered="1"/>
  <pageMargins left="0.70866141732283505" right="0.35" top="0.70866141732283505" bottom="0.59055118110236204" header="0.35433070866141703" footer="0.31496062992126"/>
  <pageSetup paperSize="9" scale="69" orientation="portrait" r:id="rId1"/>
  <headerFooter alignWithMargins="0">
    <oddHeader>&amp;R&amp;"Times New Roman,Normal"&amp;12EK1-C</oddHeader>
    <oddFooter>&amp;C&amp;"Times New Roman,Normal"&amp;14 4</oddFooter>
  </headerFooter>
  <ignoredErrors>
    <ignoredError sqref="B6:C6" unlockedFormula="1"/>
  </ignoredError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pageSetUpPr fitToPage="1"/>
  </sheetPr>
  <dimension ref="A1:P974"/>
  <sheetViews>
    <sheetView view="pageBreakPreview" zoomScale="70" zoomScaleNormal="80" zoomScaleSheetLayoutView="70" workbookViewId="0">
      <pane xSplit="2" ySplit="9" topLeftCell="C10" activePane="bottomRight" state="frozen"/>
      <selection pane="topRight"/>
      <selection pane="bottomLeft"/>
      <selection pane="bottomRight"/>
    </sheetView>
  </sheetViews>
  <sheetFormatPr defaultColWidth="9.140625" defaultRowHeight="20.100000000000001" customHeight="1"/>
  <cols>
    <col min="1" max="1" width="49.42578125" style="29" customWidth="1"/>
    <col min="2" max="2" width="7.85546875" style="29" customWidth="1"/>
    <col min="3" max="3" width="13.7109375" style="29" customWidth="1"/>
    <col min="4" max="5" width="14.7109375" style="29" customWidth="1"/>
    <col min="6" max="6" width="15.7109375" style="29" customWidth="1"/>
    <col min="7" max="9" width="15.42578125" style="29" customWidth="1"/>
    <col min="10" max="12" width="14.5703125" style="29" customWidth="1"/>
    <col min="13" max="13" width="13.5703125" style="29" customWidth="1"/>
    <col min="14" max="14" width="17.42578125" style="29" bestFit="1" customWidth="1"/>
    <col min="15" max="15" width="13.42578125" style="29" customWidth="1"/>
    <col min="16" max="16" width="13.5703125" style="29" customWidth="1"/>
    <col min="17" max="16384" width="9.140625" style="29"/>
  </cols>
  <sheetData>
    <row r="1" spans="1:16" ht="15" customHeight="1">
      <c r="A1" s="817"/>
      <c r="B1" s="818"/>
      <c r="C1" s="818"/>
      <c r="D1" s="818"/>
      <c r="E1" s="818"/>
      <c r="F1" s="27"/>
      <c r="G1" s="27"/>
      <c r="H1" s="27"/>
      <c r="I1" s="27"/>
      <c r="J1" s="27"/>
      <c r="K1" s="27"/>
      <c r="L1" s="27"/>
      <c r="M1" s="27"/>
      <c r="N1" s="27"/>
      <c r="O1" s="27"/>
      <c r="P1" s="28"/>
    </row>
    <row r="2" spans="1:16" ht="18" customHeight="1">
      <c r="A2" s="158" t="s">
        <v>2799</v>
      </c>
      <c r="P2" s="130"/>
    </row>
    <row r="3" spans="1:16" ht="15" customHeight="1">
      <c r="A3" s="819"/>
      <c r="B3" s="820"/>
      <c r="C3" s="1271" t="str">
        <f>+varlıklar!C4</f>
        <v>BİN TÜRK LİRASI</v>
      </c>
      <c r="D3" s="1272"/>
      <c r="E3" s="1272"/>
      <c r="F3" s="1272"/>
      <c r="G3" s="1272"/>
      <c r="H3" s="1272"/>
      <c r="I3" s="1272"/>
      <c r="J3" s="1272"/>
      <c r="K3" s="1272"/>
      <c r="L3" s="1272"/>
      <c r="M3" s="1272"/>
      <c r="N3" s="1272"/>
      <c r="O3" s="1272"/>
      <c r="P3" s="1273"/>
    </row>
    <row r="4" spans="1:16" ht="14.25" customHeight="1">
      <c r="A4" s="34"/>
      <c r="P4" s="130"/>
    </row>
    <row r="5" spans="1:16" ht="15.95" customHeight="1">
      <c r="A5" s="1267" t="s">
        <v>597</v>
      </c>
      <c r="B5" s="821"/>
      <c r="C5" s="822"/>
      <c r="D5" s="822"/>
      <c r="E5" s="822"/>
      <c r="F5" s="822"/>
      <c r="G5" s="823"/>
      <c r="H5" s="824"/>
      <c r="I5" s="825"/>
      <c r="J5" s="27"/>
      <c r="K5" s="27"/>
      <c r="L5" s="27"/>
      <c r="M5" s="822"/>
      <c r="N5" s="822"/>
      <c r="O5" s="822"/>
      <c r="P5" s="826"/>
    </row>
    <row r="6" spans="1:16" ht="15.95" customHeight="1">
      <c r="A6" s="1268"/>
      <c r="B6" s="827"/>
      <c r="C6" s="45"/>
      <c r="D6" s="45"/>
      <c r="E6" s="45"/>
      <c r="F6" s="828"/>
      <c r="G6" s="829" t="s">
        <v>598</v>
      </c>
      <c r="H6" s="830"/>
      <c r="I6" s="831"/>
      <c r="J6" s="829" t="s">
        <v>599</v>
      </c>
      <c r="K6" s="830"/>
      <c r="L6" s="831"/>
      <c r="M6" s="828"/>
      <c r="N6" s="828"/>
      <c r="O6" s="828"/>
      <c r="P6" s="832"/>
    </row>
    <row r="7" spans="1:16" ht="15.95" customHeight="1">
      <c r="A7" s="1268"/>
      <c r="B7" s="827"/>
      <c r="C7" s="52"/>
      <c r="D7" s="52"/>
      <c r="E7" s="52"/>
      <c r="F7" s="833"/>
      <c r="G7" s="834" t="s">
        <v>600</v>
      </c>
      <c r="H7" s="835"/>
      <c r="I7" s="836"/>
      <c r="J7" s="834" t="s">
        <v>600</v>
      </c>
      <c r="K7" s="835"/>
      <c r="L7" s="836"/>
      <c r="M7" s="833"/>
      <c r="N7" s="833"/>
      <c r="O7" s="833"/>
      <c r="P7" s="837"/>
    </row>
    <row r="8" spans="1:16" ht="15.95" customHeight="1">
      <c r="A8" s="1269"/>
      <c r="B8" s="809" t="s">
        <v>44</v>
      </c>
      <c r="C8" s="131" t="s">
        <v>601</v>
      </c>
      <c r="D8" s="131" t="s">
        <v>602</v>
      </c>
      <c r="E8" s="131" t="s">
        <v>602</v>
      </c>
      <c r="F8" s="131" t="s">
        <v>603</v>
      </c>
      <c r="G8" s="131"/>
      <c r="H8" s="131"/>
      <c r="I8" s="131"/>
      <c r="J8" s="131"/>
      <c r="K8" s="131"/>
      <c r="L8" s="131"/>
      <c r="M8" s="131" t="s">
        <v>604</v>
      </c>
      <c r="N8" s="131" t="s">
        <v>605</v>
      </c>
      <c r="O8" s="131" t="s">
        <v>606</v>
      </c>
      <c r="P8" s="838" t="s">
        <v>49</v>
      </c>
    </row>
    <row r="9" spans="1:16" ht="15" customHeight="1">
      <c r="A9" s="1270"/>
      <c r="B9" s="839"/>
      <c r="C9" s="52" t="s">
        <v>607</v>
      </c>
      <c r="D9" s="52" t="s">
        <v>608</v>
      </c>
      <c r="E9" s="52" t="s">
        <v>609</v>
      </c>
      <c r="F9" s="52" t="s">
        <v>610</v>
      </c>
      <c r="G9" s="52">
        <v>1</v>
      </c>
      <c r="H9" s="52">
        <v>2</v>
      </c>
      <c r="I9" s="52">
        <v>3</v>
      </c>
      <c r="J9" s="52">
        <v>4</v>
      </c>
      <c r="K9" s="52">
        <v>5</v>
      </c>
      <c r="L9" s="52">
        <v>6</v>
      </c>
      <c r="M9" s="52" t="s">
        <v>610</v>
      </c>
      <c r="N9" s="52" t="s">
        <v>611</v>
      </c>
      <c r="O9" s="52" t="s">
        <v>611</v>
      </c>
      <c r="P9" s="837" t="s">
        <v>612</v>
      </c>
    </row>
    <row r="10" spans="1:16" ht="14.25" customHeight="1">
      <c r="A10" s="840"/>
      <c r="B10" s="841"/>
      <c r="C10" s="39"/>
      <c r="D10" s="39"/>
      <c r="E10" s="39"/>
      <c r="F10" s="39"/>
      <c r="G10" s="39"/>
      <c r="H10" s="39"/>
      <c r="I10" s="39"/>
      <c r="J10" s="39"/>
      <c r="K10" s="39"/>
      <c r="L10" s="39"/>
      <c r="M10" s="39"/>
      <c r="N10" s="39"/>
      <c r="O10" s="39"/>
      <c r="P10" s="842"/>
    </row>
    <row r="11" spans="1:16" ht="15.75" customHeight="1">
      <c r="A11" s="843" t="s">
        <v>42</v>
      </c>
      <c r="B11" s="841"/>
      <c r="C11" s="844"/>
      <c r="D11" s="844"/>
      <c r="E11" s="844"/>
      <c r="F11" s="844"/>
      <c r="G11" s="844"/>
      <c r="H11" s="844"/>
      <c r="I11" s="844"/>
      <c r="J11" s="844"/>
      <c r="K11" s="844"/>
      <c r="L11" s="844"/>
      <c r="M11" s="844"/>
      <c r="N11" s="844"/>
      <c r="O11" s="844"/>
      <c r="P11" s="845"/>
    </row>
    <row r="12" spans="1:16" ht="15.75" customHeight="1">
      <c r="A12" s="846" t="s">
        <v>613</v>
      </c>
      <c r="B12" s="770"/>
      <c r="C12" s="844"/>
      <c r="D12" s="844"/>
      <c r="E12" s="844"/>
      <c r="F12" s="844"/>
      <c r="G12" s="844"/>
      <c r="H12" s="844"/>
      <c r="I12" s="844"/>
      <c r="J12" s="844"/>
      <c r="K12" s="844"/>
      <c r="L12" s="844"/>
      <c r="M12" s="844"/>
      <c r="N12" s="844"/>
      <c r="O12" s="844"/>
      <c r="P12" s="845"/>
    </row>
    <row r="13" spans="1:16" s="56" customFormat="1" ht="15" customHeight="1">
      <c r="A13" s="847" t="s">
        <v>614</v>
      </c>
      <c r="B13" s="770"/>
      <c r="C13" s="848">
        <v>175000</v>
      </c>
      <c r="D13" s="848">
        <v>0</v>
      </c>
      <c r="E13" s="848">
        <v>0</v>
      </c>
      <c r="F13" s="848">
        <v>0</v>
      </c>
      <c r="G13" s="848">
        <v>0</v>
      </c>
      <c r="H13" s="848">
        <v>-3391</v>
      </c>
      <c r="I13" s="848">
        <v>0</v>
      </c>
      <c r="J13" s="848">
        <v>0</v>
      </c>
      <c r="K13" s="848">
        <v>-270</v>
      </c>
      <c r="L13" s="848">
        <v>0</v>
      </c>
      <c r="M13" s="848">
        <v>18873</v>
      </c>
      <c r="N13" s="848">
        <v>49929</v>
      </c>
      <c r="O13" s="848">
        <v>80770</v>
      </c>
      <c r="P13" s="849">
        <f t="shared" ref="P13:P28" si="0">SUM(C13:O13)</f>
        <v>320911</v>
      </c>
    </row>
    <row r="14" spans="1:16" s="56" customFormat="1" ht="15" customHeight="1">
      <c r="A14" s="847" t="s">
        <v>615</v>
      </c>
      <c r="B14" s="770"/>
      <c r="C14" s="850">
        <f>SUM(C15:C16)</f>
        <v>0</v>
      </c>
      <c r="D14" s="850">
        <f t="shared" ref="D14:O14" si="1">SUM(D15:D16)</f>
        <v>0</v>
      </c>
      <c r="E14" s="850">
        <f t="shared" si="1"/>
        <v>0</v>
      </c>
      <c r="F14" s="850">
        <f t="shared" si="1"/>
        <v>0</v>
      </c>
      <c r="G14" s="850">
        <f t="shared" si="1"/>
        <v>0</v>
      </c>
      <c r="H14" s="850">
        <f t="shared" si="1"/>
        <v>0</v>
      </c>
      <c r="I14" s="850">
        <f t="shared" si="1"/>
        <v>0</v>
      </c>
      <c r="J14" s="850">
        <f t="shared" si="1"/>
        <v>0</v>
      </c>
      <c r="K14" s="850">
        <f t="shared" si="1"/>
        <v>0</v>
      </c>
      <c r="L14" s="850">
        <f t="shared" si="1"/>
        <v>0</v>
      </c>
      <c r="M14" s="850">
        <f t="shared" si="1"/>
        <v>0</v>
      </c>
      <c r="N14" s="850">
        <f t="shared" si="1"/>
        <v>0</v>
      </c>
      <c r="O14" s="850">
        <f t="shared" si="1"/>
        <v>0</v>
      </c>
      <c r="P14" s="849">
        <f t="shared" si="0"/>
        <v>0</v>
      </c>
    </row>
    <row r="15" spans="1:16" ht="15" customHeight="1">
      <c r="A15" s="851" t="s">
        <v>616</v>
      </c>
      <c r="B15" s="88"/>
      <c r="C15" s="848">
        <v>0</v>
      </c>
      <c r="D15" s="848">
        <v>0</v>
      </c>
      <c r="E15" s="848">
        <v>0</v>
      </c>
      <c r="F15" s="848">
        <v>0</v>
      </c>
      <c r="G15" s="848">
        <v>0</v>
      </c>
      <c r="H15" s="848">
        <v>0</v>
      </c>
      <c r="I15" s="848">
        <v>0</v>
      </c>
      <c r="J15" s="848">
        <v>0</v>
      </c>
      <c r="K15" s="848">
        <v>0</v>
      </c>
      <c r="L15" s="848">
        <v>0</v>
      </c>
      <c r="M15" s="848">
        <v>0</v>
      </c>
      <c r="N15" s="848">
        <v>0</v>
      </c>
      <c r="O15" s="848">
        <v>0</v>
      </c>
      <c r="P15" s="853">
        <f t="shared" si="0"/>
        <v>0</v>
      </c>
    </row>
    <row r="16" spans="1:16" ht="28.5">
      <c r="A16" s="1161" t="s">
        <v>617</v>
      </c>
      <c r="B16" s="88"/>
      <c r="C16" s="848">
        <v>0</v>
      </c>
      <c r="D16" s="848">
        <v>0</v>
      </c>
      <c r="E16" s="848">
        <v>0</v>
      </c>
      <c r="F16" s="848">
        <v>0</v>
      </c>
      <c r="G16" s="848">
        <v>0</v>
      </c>
      <c r="H16" s="848">
        <v>0</v>
      </c>
      <c r="I16" s="848">
        <v>0</v>
      </c>
      <c r="J16" s="848">
        <v>0</v>
      </c>
      <c r="K16" s="848">
        <v>0</v>
      </c>
      <c r="L16" s="848">
        <v>0</v>
      </c>
      <c r="M16" s="848">
        <v>0</v>
      </c>
      <c r="N16" s="848">
        <v>0</v>
      </c>
      <c r="O16" s="848">
        <v>0</v>
      </c>
      <c r="P16" s="853">
        <f t="shared" si="0"/>
        <v>0</v>
      </c>
    </row>
    <row r="17" spans="1:16" s="56" customFormat="1" ht="15" customHeight="1">
      <c r="A17" s="847" t="s">
        <v>618</v>
      </c>
      <c r="B17" s="770"/>
      <c r="C17" s="850">
        <f>+C13+C14</f>
        <v>175000</v>
      </c>
      <c r="D17" s="850">
        <f t="shared" ref="D17:O17" si="2">+D13+D14</f>
        <v>0</v>
      </c>
      <c r="E17" s="850">
        <f t="shared" si="2"/>
        <v>0</v>
      </c>
      <c r="F17" s="850">
        <f t="shared" si="2"/>
        <v>0</v>
      </c>
      <c r="G17" s="850">
        <f t="shared" si="2"/>
        <v>0</v>
      </c>
      <c r="H17" s="850">
        <f t="shared" si="2"/>
        <v>-3391</v>
      </c>
      <c r="I17" s="850">
        <f t="shared" si="2"/>
        <v>0</v>
      </c>
      <c r="J17" s="850">
        <f t="shared" si="2"/>
        <v>0</v>
      </c>
      <c r="K17" s="850">
        <f t="shared" si="2"/>
        <v>-270</v>
      </c>
      <c r="L17" s="850">
        <f t="shared" si="2"/>
        <v>0</v>
      </c>
      <c r="M17" s="850">
        <f t="shared" si="2"/>
        <v>18873</v>
      </c>
      <c r="N17" s="850">
        <f t="shared" si="2"/>
        <v>49929</v>
      </c>
      <c r="O17" s="850">
        <f t="shared" si="2"/>
        <v>80770</v>
      </c>
      <c r="P17" s="849">
        <f t="shared" si="0"/>
        <v>320911</v>
      </c>
    </row>
    <row r="18" spans="1:16" s="56" customFormat="1" ht="15" customHeight="1">
      <c r="A18" s="854" t="s">
        <v>619</v>
      </c>
      <c r="B18" s="770"/>
      <c r="C18" s="848">
        <v>0</v>
      </c>
      <c r="D18" s="848">
        <v>0</v>
      </c>
      <c r="E18" s="848">
        <v>0</v>
      </c>
      <c r="F18" s="848">
        <v>0</v>
      </c>
      <c r="G18" s="848">
        <v>0</v>
      </c>
      <c r="H18" s="848">
        <v>778</v>
      </c>
      <c r="I18" s="848">
        <v>0</v>
      </c>
      <c r="J18" s="848">
        <v>0</v>
      </c>
      <c r="K18" s="848">
        <v>1120</v>
      </c>
      <c r="L18" s="848">
        <v>0</v>
      </c>
      <c r="M18" s="848">
        <v>0</v>
      </c>
      <c r="N18" s="848">
        <v>0</v>
      </c>
      <c r="O18" s="848">
        <v>16787</v>
      </c>
      <c r="P18" s="849">
        <f t="shared" si="0"/>
        <v>18685</v>
      </c>
    </row>
    <row r="19" spans="1:16" s="56" customFormat="1" ht="15" customHeight="1">
      <c r="A19" s="854" t="s">
        <v>620</v>
      </c>
      <c r="B19" s="770"/>
      <c r="C19" s="848">
        <v>0</v>
      </c>
      <c r="D19" s="848">
        <v>0</v>
      </c>
      <c r="E19" s="848">
        <v>0</v>
      </c>
      <c r="F19" s="848">
        <v>0</v>
      </c>
      <c r="G19" s="848">
        <v>0</v>
      </c>
      <c r="H19" s="848">
        <v>0</v>
      </c>
      <c r="I19" s="848">
        <v>0</v>
      </c>
      <c r="J19" s="848">
        <v>0</v>
      </c>
      <c r="K19" s="848">
        <v>0</v>
      </c>
      <c r="L19" s="848">
        <v>0</v>
      </c>
      <c r="M19" s="848">
        <v>0</v>
      </c>
      <c r="N19" s="848">
        <v>0</v>
      </c>
      <c r="O19" s="848">
        <v>0</v>
      </c>
      <c r="P19" s="849">
        <f t="shared" si="0"/>
        <v>0</v>
      </c>
    </row>
    <row r="20" spans="1:16" s="56" customFormat="1" ht="15" customHeight="1">
      <c r="A20" s="854" t="s">
        <v>621</v>
      </c>
      <c r="B20" s="770"/>
      <c r="C20" s="848">
        <v>0</v>
      </c>
      <c r="D20" s="848">
        <v>0</v>
      </c>
      <c r="E20" s="848">
        <v>0</v>
      </c>
      <c r="F20" s="848">
        <v>0</v>
      </c>
      <c r="G20" s="848">
        <v>0</v>
      </c>
      <c r="H20" s="848">
        <v>0</v>
      </c>
      <c r="I20" s="848">
        <v>0</v>
      </c>
      <c r="J20" s="848">
        <v>0</v>
      </c>
      <c r="K20" s="848">
        <v>0</v>
      </c>
      <c r="L20" s="848">
        <v>0</v>
      </c>
      <c r="M20" s="848">
        <v>0</v>
      </c>
      <c r="N20" s="848">
        <v>0</v>
      </c>
      <c r="O20" s="848">
        <v>0</v>
      </c>
      <c r="P20" s="849">
        <f t="shared" si="0"/>
        <v>0</v>
      </c>
    </row>
    <row r="21" spans="1:16" s="56" customFormat="1" ht="15" customHeight="1">
      <c r="A21" s="854" t="s">
        <v>622</v>
      </c>
      <c r="B21" s="770"/>
      <c r="C21" s="848">
        <v>0</v>
      </c>
      <c r="D21" s="848">
        <v>0</v>
      </c>
      <c r="E21" s="848">
        <v>0</v>
      </c>
      <c r="F21" s="848">
        <v>0</v>
      </c>
      <c r="G21" s="848">
        <v>0</v>
      </c>
      <c r="H21" s="848">
        <v>0</v>
      </c>
      <c r="I21" s="848">
        <v>0</v>
      </c>
      <c r="J21" s="848">
        <v>0</v>
      </c>
      <c r="K21" s="848">
        <v>0</v>
      </c>
      <c r="L21" s="848">
        <v>0</v>
      </c>
      <c r="M21" s="848">
        <v>0</v>
      </c>
      <c r="N21" s="848">
        <v>0</v>
      </c>
      <c r="O21" s="848">
        <v>0</v>
      </c>
      <c r="P21" s="849">
        <f t="shared" si="0"/>
        <v>0</v>
      </c>
    </row>
    <row r="22" spans="1:16" s="56" customFormat="1" ht="15" customHeight="1">
      <c r="A22" s="854" t="s">
        <v>623</v>
      </c>
      <c r="B22" s="770"/>
      <c r="C22" s="848">
        <v>0</v>
      </c>
      <c r="D22" s="848">
        <v>0</v>
      </c>
      <c r="E22" s="848">
        <v>0</v>
      </c>
      <c r="F22" s="848">
        <v>0</v>
      </c>
      <c r="G22" s="848">
        <v>0</v>
      </c>
      <c r="H22" s="848">
        <v>0</v>
      </c>
      <c r="I22" s="848">
        <v>0</v>
      </c>
      <c r="J22" s="848">
        <v>0</v>
      </c>
      <c r="K22" s="848">
        <v>0</v>
      </c>
      <c r="L22" s="848">
        <v>0</v>
      </c>
      <c r="M22" s="848">
        <v>0</v>
      </c>
      <c r="N22" s="848">
        <v>0</v>
      </c>
      <c r="O22" s="848">
        <v>0</v>
      </c>
      <c r="P22" s="849">
        <f t="shared" si="0"/>
        <v>0</v>
      </c>
    </row>
    <row r="23" spans="1:16" s="56" customFormat="1" ht="15">
      <c r="A23" s="847" t="s">
        <v>624</v>
      </c>
      <c r="B23" s="770"/>
      <c r="C23" s="848">
        <v>0</v>
      </c>
      <c r="D23" s="848">
        <v>0</v>
      </c>
      <c r="E23" s="848">
        <v>0</v>
      </c>
      <c r="F23" s="848">
        <v>0</v>
      </c>
      <c r="G23" s="848">
        <v>0</v>
      </c>
      <c r="H23" s="848">
        <v>0</v>
      </c>
      <c r="I23" s="848">
        <v>0</v>
      </c>
      <c r="J23" s="848">
        <v>0</v>
      </c>
      <c r="K23" s="848">
        <v>0</v>
      </c>
      <c r="L23" s="848">
        <v>0</v>
      </c>
      <c r="M23" s="848">
        <v>0</v>
      </c>
      <c r="N23" s="848">
        <v>0</v>
      </c>
      <c r="O23" s="848">
        <v>0</v>
      </c>
      <c r="P23" s="849">
        <f t="shared" si="0"/>
        <v>0</v>
      </c>
    </row>
    <row r="24" spans="1:16" s="56" customFormat="1" ht="15" customHeight="1">
      <c r="A24" s="847" t="s">
        <v>625</v>
      </c>
      <c r="B24" s="770"/>
      <c r="C24" s="848">
        <v>0</v>
      </c>
      <c r="D24" s="848">
        <v>0</v>
      </c>
      <c r="E24" s="848">
        <v>0</v>
      </c>
      <c r="F24" s="848">
        <v>0</v>
      </c>
      <c r="G24" s="848">
        <v>0</v>
      </c>
      <c r="H24" s="848">
        <v>0</v>
      </c>
      <c r="I24" s="848">
        <v>0</v>
      </c>
      <c r="J24" s="848">
        <v>0</v>
      </c>
      <c r="K24" s="848">
        <v>0</v>
      </c>
      <c r="L24" s="848">
        <v>0</v>
      </c>
      <c r="M24" s="848">
        <v>0</v>
      </c>
      <c r="N24" s="848">
        <v>0</v>
      </c>
      <c r="O24" s="848">
        <v>0</v>
      </c>
      <c r="P24" s="849">
        <f t="shared" si="0"/>
        <v>0</v>
      </c>
    </row>
    <row r="25" spans="1:16" s="56" customFormat="1" ht="15" customHeight="1">
      <c r="A25" s="847" t="s">
        <v>626</v>
      </c>
      <c r="B25" s="770"/>
      <c r="C25" s="850">
        <f>SUM(C26:C28)</f>
        <v>0</v>
      </c>
      <c r="D25" s="850">
        <f t="shared" ref="D25:O25" si="3">SUM(D26:D28)</f>
        <v>0</v>
      </c>
      <c r="E25" s="850">
        <f t="shared" si="3"/>
        <v>0</v>
      </c>
      <c r="F25" s="850">
        <f t="shared" si="3"/>
        <v>0</v>
      </c>
      <c r="G25" s="850">
        <f t="shared" si="3"/>
        <v>0</v>
      </c>
      <c r="H25" s="850">
        <f t="shared" si="3"/>
        <v>0</v>
      </c>
      <c r="I25" s="850">
        <f t="shared" si="3"/>
        <v>0</v>
      </c>
      <c r="J25" s="850">
        <f t="shared" si="3"/>
        <v>0</v>
      </c>
      <c r="K25" s="850">
        <f t="shared" si="3"/>
        <v>0</v>
      </c>
      <c r="L25" s="850">
        <f t="shared" si="3"/>
        <v>0</v>
      </c>
      <c r="M25" s="850">
        <f t="shared" si="3"/>
        <v>4039</v>
      </c>
      <c r="N25" s="850">
        <f t="shared" si="3"/>
        <v>76731</v>
      </c>
      <c r="O25" s="850">
        <f t="shared" si="3"/>
        <v>-80770</v>
      </c>
      <c r="P25" s="849">
        <f t="shared" si="0"/>
        <v>0</v>
      </c>
    </row>
    <row r="26" spans="1:16" ht="15" customHeight="1">
      <c r="A26" s="851" t="s">
        <v>627</v>
      </c>
      <c r="B26" s="88"/>
      <c r="C26" s="848">
        <v>0</v>
      </c>
      <c r="D26" s="848">
        <v>0</v>
      </c>
      <c r="E26" s="848">
        <v>0</v>
      </c>
      <c r="F26" s="848">
        <v>0</v>
      </c>
      <c r="G26" s="848">
        <v>0</v>
      </c>
      <c r="H26" s="848">
        <v>0</v>
      </c>
      <c r="I26" s="848">
        <v>0</v>
      </c>
      <c r="J26" s="848">
        <v>0</v>
      </c>
      <c r="K26" s="848">
        <v>0</v>
      </c>
      <c r="L26" s="848">
        <v>0</v>
      </c>
      <c r="M26" s="848">
        <v>0</v>
      </c>
      <c r="N26" s="848">
        <v>0</v>
      </c>
      <c r="O26" s="848">
        <v>0</v>
      </c>
      <c r="P26" s="853">
        <f t="shared" si="0"/>
        <v>0</v>
      </c>
    </row>
    <row r="27" spans="1:16" ht="15" customHeight="1">
      <c r="A27" s="851" t="s">
        <v>628</v>
      </c>
      <c r="B27" s="88"/>
      <c r="C27" s="848">
        <v>0</v>
      </c>
      <c r="D27" s="848">
        <v>0</v>
      </c>
      <c r="E27" s="848">
        <v>0</v>
      </c>
      <c r="F27" s="848">
        <v>0</v>
      </c>
      <c r="G27" s="848">
        <v>0</v>
      </c>
      <c r="H27" s="848">
        <v>0</v>
      </c>
      <c r="I27" s="848">
        <v>0</v>
      </c>
      <c r="J27" s="848">
        <v>0</v>
      </c>
      <c r="K27" s="848">
        <v>0</v>
      </c>
      <c r="L27" s="848">
        <v>0</v>
      </c>
      <c r="M27" s="848">
        <v>4039</v>
      </c>
      <c r="N27" s="848">
        <v>76731</v>
      </c>
      <c r="O27" s="848">
        <v>-80770</v>
      </c>
      <c r="P27" s="853">
        <f t="shared" si="0"/>
        <v>0</v>
      </c>
    </row>
    <row r="28" spans="1:16" ht="15" customHeight="1">
      <c r="A28" s="851" t="s">
        <v>629</v>
      </c>
      <c r="B28" s="88"/>
      <c r="C28" s="848">
        <v>0</v>
      </c>
      <c r="D28" s="848">
        <v>0</v>
      </c>
      <c r="E28" s="848">
        <v>0</v>
      </c>
      <c r="F28" s="848">
        <v>0</v>
      </c>
      <c r="G28" s="848">
        <v>0</v>
      </c>
      <c r="H28" s="848">
        <v>0</v>
      </c>
      <c r="I28" s="848">
        <v>0</v>
      </c>
      <c r="J28" s="848">
        <v>0</v>
      </c>
      <c r="K28" s="848">
        <v>0</v>
      </c>
      <c r="L28" s="848">
        <v>0</v>
      </c>
      <c r="M28" s="848">
        <v>0</v>
      </c>
      <c r="N28" s="848">
        <v>0</v>
      </c>
      <c r="O28" s="848">
        <v>0</v>
      </c>
      <c r="P28" s="853">
        <f t="shared" si="0"/>
        <v>0</v>
      </c>
    </row>
    <row r="29" spans="1:16" s="56" customFormat="1" ht="15" customHeight="1">
      <c r="A29" s="855"/>
      <c r="B29" s="770"/>
      <c r="C29" s="850"/>
      <c r="D29" s="850"/>
      <c r="E29" s="850"/>
      <c r="F29" s="850"/>
      <c r="G29" s="850"/>
      <c r="H29" s="850"/>
      <c r="I29" s="850"/>
      <c r="J29" s="850"/>
      <c r="K29" s="850"/>
      <c r="L29" s="850"/>
      <c r="M29" s="850"/>
      <c r="N29" s="850"/>
      <c r="O29" s="850"/>
      <c r="P29" s="849"/>
    </row>
    <row r="30" spans="1:16" s="56" customFormat="1" ht="15" customHeight="1">
      <c r="A30" s="847" t="s">
        <v>630</v>
      </c>
      <c r="B30" s="770"/>
      <c r="C30" s="850">
        <f>C17+C18+C19+C20+C21+C22+C23+C24+C25</f>
        <v>175000</v>
      </c>
      <c r="D30" s="850">
        <f t="shared" ref="D30:O30" si="4">D17+D18+D19+D20+D21+D22+D23+D24+D25</f>
        <v>0</v>
      </c>
      <c r="E30" s="850">
        <f t="shared" si="4"/>
        <v>0</v>
      </c>
      <c r="F30" s="850">
        <f t="shared" si="4"/>
        <v>0</v>
      </c>
      <c r="G30" s="850">
        <f t="shared" si="4"/>
        <v>0</v>
      </c>
      <c r="H30" s="850">
        <f t="shared" si="4"/>
        <v>-2613</v>
      </c>
      <c r="I30" s="850">
        <f t="shared" si="4"/>
        <v>0</v>
      </c>
      <c r="J30" s="850">
        <f t="shared" si="4"/>
        <v>0</v>
      </c>
      <c r="K30" s="850">
        <f t="shared" si="4"/>
        <v>850</v>
      </c>
      <c r="L30" s="850">
        <f t="shared" si="4"/>
        <v>0</v>
      </c>
      <c r="M30" s="850">
        <f t="shared" si="4"/>
        <v>22912</v>
      </c>
      <c r="N30" s="850">
        <f t="shared" si="4"/>
        <v>126660</v>
      </c>
      <c r="O30" s="850">
        <f t="shared" si="4"/>
        <v>16787</v>
      </c>
      <c r="P30" s="849">
        <f>SUM(C30:O30)</f>
        <v>339596</v>
      </c>
    </row>
    <row r="31" spans="1:16" s="56" customFormat="1" ht="15" customHeight="1">
      <c r="A31" s="856"/>
      <c r="B31" s="857"/>
      <c r="C31" s="858"/>
      <c r="D31" s="858"/>
      <c r="E31" s="858"/>
      <c r="F31" s="858"/>
      <c r="G31" s="858"/>
      <c r="H31" s="858"/>
      <c r="I31" s="858"/>
      <c r="J31" s="858"/>
      <c r="K31" s="858"/>
      <c r="L31" s="858"/>
      <c r="M31" s="858"/>
      <c r="N31" s="858"/>
      <c r="O31" s="858"/>
      <c r="P31" s="859"/>
    </row>
    <row r="32" spans="1:16" ht="15" customHeight="1">
      <c r="A32" s="860"/>
      <c r="B32" s="117"/>
      <c r="C32" s="861"/>
      <c r="D32" s="861"/>
      <c r="E32" s="861"/>
      <c r="F32" s="861"/>
      <c r="G32" s="861"/>
      <c r="H32" s="861"/>
      <c r="I32" s="861"/>
      <c r="J32" s="861"/>
      <c r="K32" s="861"/>
      <c r="L32" s="861"/>
      <c r="M32" s="861"/>
      <c r="N32" s="861"/>
      <c r="O32" s="844"/>
      <c r="P32" s="853"/>
    </row>
    <row r="33" spans="1:16" ht="15" customHeight="1">
      <c r="A33" s="843" t="s">
        <v>427</v>
      </c>
      <c r="B33" s="770"/>
      <c r="C33" s="861"/>
      <c r="D33" s="861"/>
      <c r="E33" s="861"/>
      <c r="F33" s="861"/>
      <c r="G33" s="861"/>
      <c r="H33" s="861"/>
      <c r="I33" s="861"/>
      <c r="J33" s="861"/>
      <c r="K33" s="861"/>
      <c r="L33" s="861"/>
      <c r="M33" s="861"/>
      <c r="N33" s="861"/>
      <c r="O33" s="844"/>
      <c r="P33" s="853"/>
    </row>
    <row r="34" spans="1:16" ht="15" customHeight="1">
      <c r="A34" s="846" t="str">
        <f>+varlıklar!$D$6</f>
        <v>(31/03/2025)</v>
      </c>
      <c r="B34" s="770"/>
      <c r="C34" s="861"/>
      <c r="D34" s="861"/>
      <c r="E34" s="861"/>
      <c r="F34" s="861"/>
      <c r="G34" s="861"/>
      <c r="H34" s="861"/>
      <c r="I34" s="861"/>
      <c r="J34" s="861"/>
      <c r="K34" s="861"/>
      <c r="L34" s="861"/>
      <c r="M34" s="861"/>
      <c r="N34" s="861"/>
      <c r="O34" s="844"/>
      <c r="P34" s="853"/>
    </row>
    <row r="35" spans="1:16" s="56" customFormat="1" ht="15" customHeight="1">
      <c r="A35" s="847" t="s">
        <v>631</v>
      </c>
      <c r="B35" s="770"/>
      <c r="C35" s="848">
        <v>175000</v>
      </c>
      <c r="D35" s="848">
        <v>0</v>
      </c>
      <c r="E35" s="848">
        <v>0</v>
      </c>
      <c r="F35" s="848">
        <v>0</v>
      </c>
      <c r="G35" s="848">
        <v>0</v>
      </c>
      <c r="H35" s="848">
        <v>-4117</v>
      </c>
      <c r="I35" s="848">
        <v>0</v>
      </c>
      <c r="J35" s="848">
        <v>0</v>
      </c>
      <c r="K35" s="848">
        <v>-1755</v>
      </c>
      <c r="L35" s="848">
        <v>0</v>
      </c>
      <c r="M35" s="848">
        <v>22912</v>
      </c>
      <c r="N35" s="848">
        <v>126660</v>
      </c>
      <c r="O35" s="848">
        <v>86610</v>
      </c>
      <c r="P35" s="849">
        <f t="shared" ref="P35:P50" si="5">SUM(C35:O35)</f>
        <v>405310</v>
      </c>
    </row>
    <row r="36" spans="1:16" s="56" customFormat="1" ht="15" customHeight="1">
      <c r="A36" s="847" t="s">
        <v>615</v>
      </c>
      <c r="B36" s="770"/>
      <c r="C36" s="862">
        <f>SUM(C37:C38)</f>
        <v>0</v>
      </c>
      <c r="D36" s="862">
        <f>SUM(D37:D38)</f>
        <v>0</v>
      </c>
      <c r="E36" s="862">
        <f t="shared" ref="E36:O36" si="6">SUM(E37:E38)</f>
        <v>0</v>
      </c>
      <c r="F36" s="862">
        <f t="shared" si="6"/>
        <v>0</v>
      </c>
      <c r="G36" s="862">
        <f t="shared" si="6"/>
        <v>0</v>
      </c>
      <c r="H36" s="862">
        <f t="shared" si="6"/>
        <v>0</v>
      </c>
      <c r="I36" s="862">
        <f t="shared" si="6"/>
        <v>0</v>
      </c>
      <c r="J36" s="862">
        <f t="shared" si="6"/>
        <v>0</v>
      </c>
      <c r="K36" s="862">
        <f t="shared" si="6"/>
        <v>0</v>
      </c>
      <c r="L36" s="862">
        <f t="shared" si="6"/>
        <v>0</v>
      </c>
      <c r="M36" s="862">
        <f t="shared" si="6"/>
        <v>0</v>
      </c>
      <c r="N36" s="862">
        <f t="shared" si="6"/>
        <v>0</v>
      </c>
      <c r="O36" s="862">
        <f t="shared" si="6"/>
        <v>0</v>
      </c>
      <c r="P36" s="849">
        <f t="shared" si="5"/>
        <v>0</v>
      </c>
    </row>
    <row r="37" spans="1:16" ht="15" customHeight="1">
      <c r="A37" s="851" t="s">
        <v>616</v>
      </c>
      <c r="B37" s="88"/>
      <c r="C37" s="848">
        <v>0</v>
      </c>
      <c r="D37" s="848">
        <v>0</v>
      </c>
      <c r="E37" s="848">
        <v>0</v>
      </c>
      <c r="F37" s="848">
        <v>0</v>
      </c>
      <c r="G37" s="848">
        <v>0</v>
      </c>
      <c r="H37" s="848">
        <v>0</v>
      </c>
      <c r="I37" s="848">
        <v>0</v>
      </c>
      <c r="J37" s="848">
        <v>0</v>
      </c>
      <c r="K37" s="848">
        <v>0</v>
      </c>
      <c r="L37" s="848">
        <v>0</v>
      </c>
      <c r="M37" s="848">
        <v>0</v>
      </c>
      <c r="N37" s="848">
        <v>0</v>
      </c>
      <c r="O37" s="848">
        <v>0</v>
      </c>
      <c r="P37" s="853">
        <f t="shared" si="5"/>
        <v>0</v>
      </c>
    </row>
    <row r="38" spans="1:16" ht="28.5">
      <c r="A38" s="1161" t="s">
        <v>617</v>
      </c>
      <c r="B38" s="88"/>
      <c r="C38" s="848">
        <v>0</v>
      </c>
      <c r="D38" s="848">
        <v>0</v>
      </c>
      <c r="E38" s="848">
        <v>0</v>
      </c>
      <c r="F38" s="848">
        <v>0</v>
      </c>
      <c r="G38" s="848">
        <v>0</v>
      </c>
      <c r="H38" s="848">
        <v>0</v>
      </c>
      <c r="I38" s="848">
        <v>0</v>
      </c>
      <c r="J38" s="848">
        <v>0</v>
      </c>
      <c r="K38" s="848">
        <v>0</v>
      </c>
      <c r="L38" s="848">
        <v>0</v>
      </c>
      <c r="M38" s="848">
        <v>0</v>
      </c>
      <c r="N38" s="848">
        <v>0</v>
      </c>
      <c r="O38" s="848">
        <v>0</v>
      </c>
      <c r="P38" s="853">
        <f t="shared" si="5"/>
        <v>0</v>
      </c>
    </row>
    <row r="39" spans="1:16" s="56" customFormat="1" ht="15" customHeight="1">
      <c r="A39" s="847" t="s">
        <v>618</v>
      </c>
      <c r="B39" s="770"/>
      <c r="C39" s="862">
        <f>C35+C36</f>
        <v>175000</v>
      </c>
      <c r="D39" s="862">
        <f>D35+D36</f>
        <v>0</v>
      </c>
      <c r="E39" s="862">
        <f t="shared" ref="E39:O39" si="7">E35+E36</f>
        <v>0</v>
      </c>
      <c r="F39" s="862">
        <f t="shared" si="7"/>
        <v>0</v>
      </c>
      <c r="G39" s="862">
        <f t="shared" si="7"/>
        <v>0</v>
      </c>
      <c r="H39" s="862">
        <f t="shared" si="7"/>
        <v>-4117</v>
      </c>
      <c r="I39" s="862">
        <f t="shared" si="7"/>
        <v>0</v>
      </c>
      <c r="J39" s="862">
        <f t="shared" si="7"/>
        <v>0</v>
      </c>
      <c r="K39" s="862">
        <f t="shared" si="7"/>
        <v>-1755</v>
      </c>
      <c r="L39" s="862">
        <f t="shared" si="7"/>
        <v>0</v>
      </c>
      <c r="M39" s="862">
        <f t="shared" si="7"/>
        <v>22912</v>
      </c>
      <c r="N39" s="862">
        <f t="shared" si="7"/>
        <v>126660</v>
      </c>
      <c r="O39" s="862">
        <f t="shared" si="7"/>
        <v>86610</v>
      </c>
      <c r="P39" s="849">
        <f t="shared" si="5"/>
        <v>405310</v>
      </c>
    </row>
    <row r="40" spans="1:16" s="56" customFormat="1" ht="15" customHeight="1">
      <c r="A40" s="847" t="s">
        <v>619</v>
      </c>
      <c r="B40" s="770"/>
      <c r="C40" s="848">
        <v>0</v>
      </c>
      <c r="D40" s="848">
        <v>0</v>
      </c>
      <c r="E40" s="848">
        <v>0</v>
      </c>
      <c r="F40" s="848">
        <v>0</v>
      </c>
      <c r="G40" s="848">
        <v>0</v>
      </c>
      <c r="H40" s="848">
        <v>1998</v>
      </c>
      <c r="I40" s="848">
        <v>0</v>
      </c>
      <c r="J40" s="848">
        <v>0</v>
      </c>
      <c r="K40" s="848">
        <v>-2572</v>
      </c>
      <c r="L40" s="848">
        <v>0</v>
      </c>
      <c r="M40" s="848">
        <v>0</v>
      </c>
      <c r="N40" s="848">
        <v>0</v>
      </c>
      <c r="O40" s="848">
        <v>420</v>
      </c>
      <c r="P40" s="849">
        <f t="shared" si="5"/>
        <v>-154</v>
      </c>
    </row>
    <row r="41" spans="1:16" s="56" customFormat="1" ht="15">
      <c r="A41" s="847" t="s">
        <v>620</v>
      </c>
      <c r="B41" s="770"/>
      <c r="C41" s="848">
        <v>0</v>
      </c>
      <c r="D41" s="848">
        <v>0</v>
      </c>
      <c r="E41" s="848">
        <v>0</v>
      </c>
      <c r="F41" s="848">
        <v>0</v>
      </c>
      <c r="G41" s="848">
        <v>0</v>
      </c>
      <c r="H41" s="848">
        <v>0</v>
      </c>
      <c r="I41" s="848">
        <v>0</v>
      </c>
      <c r="J41" s="848">
        <v>0</v>
      </c>
      <c r="K41" s="848">
        <v>0</v>
      </c>
      <c r="L41" s="848">
        <v>0</v>
      </c>
      <c r="M41" s="848">
        <v>0</v>
      </c>
      <c r="N41" s="848">
        <v>0</v>
      </c>
      <c r="O41" s="848">
        <v>0</v>
      </c>
      <c r="P41" s="849">
        <f t="shared" si="5"/>
        <v>0</v>
      </c>
    </row>
    <row r="42" spans="1:16" s="56" customFormat="1" ht="15" customHeight="1">
      <c r="A42" s="847" t="s">
        <v>621</v>
      </c>
      <c r="B42" s="770"/>
      <c r="C42" s="848">
        <v>0</v>
      </c>
      <c r="D42" s="848">
        <v>0</v>
      </c>
      <c r="E42" s="848">
        <v>0</v>
      </c>
      <c r="F42" s="848">
        <v>0</v>
      </c>
      <c r="G42" s="848">
        <v>0</v>
      </c>
      <c r="H42" s="848">
        <v>0</v>
      </c>
      <c r="I42" s="848">
        <v>0</v>
      </c>
      <c r="J42" s="848">
        <v>0</v>
      </c>
      <c r="K42" s="848">
        <v>0</v>
      </c>
      <c r="L42" s="848">
        <v>0</v>
      </c>
      <c r="M42" s="848">
        <v>0</v>
      </c>
      <c r="N42" s="848">
        <v>0</v>
      </c>
      <c r="O42" s="848">
        <v>0</v>
      </c>
      <c r="P42" s="849">
        <f t="shared" si="5"/>
        <v>0</v>
      </c>
    </row>
    <row r="43" spans="1:16" s="56" customFormat="1" ht="15" customHeight="1">
      <c r="A43" s="847" t="s">
        <v>622</v>
      </c>
      <c r="B43" s="770"/>
      <c r="C43" s="848">
        <v>0</v>
      </c>
      <c r="D43" s="848">
        <v>0</v>
      </c>
      <c r="E43" s="848">
        <v>0</v>
      </c>
      <c r="F43" s="848">
        <v>0</v>
      </c>
      <c r="G43" s="848">
        <v>0</v>
      </c>
      <c r="H43" s="848">
        <v>0</v>
      </c>
      <c r="I43" s="848">
        <v>0</v>
      </c>
      <c r="J43" s="848">
        <v>0</v>
      </c>
      <c r="K43" s="848">
        <v>0</v>
      </c>
      <c r="L43" s="848">
        <v>0</v>
      </c>
      <c r="M43" s="848">
        <v>0</v>
      </c>
      <c r="N43" s="848">
        <v>0</v>
      </c>
      <c r="O43" s="848">
        <v>0</v>
      </c>
      <c r="P43" s="849">
        <f t="shared" si="5"/>
        <v>0</v>
      </c>
    </row>
    <row r="44" spans="1:16" s="56" customFormat="1" ht="15" customHeight="1">
      <c r="A44" s="863" t="s">
        <v>623</v>
      </c>
      <c r="B44" s="770"/>
      <c r="C44" s="848">
        <v>0</v>
      </c>
      <c r="D44" s="848">
        <v>0</v>
      </c>
      <c r="E44" s="848">
        <v>0</v>
      </c>
      <c r="F44" s="848">
        <v>0</v>
      </c>
      <c r="G44" s="848">
        <v>0</v>
      </c>
      <c r="H44" s="848">
        <v>0</v>
      </c>
      <c r="I44" s="848">
        <v>0</v>
      </c>
      <c r="J44" s="848">
        <v>0</v>
      </c>
      <c r="K44" s="848">
        <v>0</v>
      </c>
      <c r="L44" s="848">
        <v>0</v>
      </c>
      <c r="M44" s="848">
        <v>0</v>
      </c>
      <c r="N44" s="848">
        <v>0</v>
      </c>
      <c r="O44" s="848">
        <v>0</v>
      </c>
      <c r="P44" s="849">
        <f t="shared" si="5"/>
        <v>0</v>
      </c>
    </row>
    <row r="45" spans="1:16" s="56" customFormat="1" ht="15" customHeight="1">
      <c r="A45" s="863" t="s">
        <v>624</v>
      </c>
      <c r="B45" s="770"/>
      <c r="C45" s="848">
        <v>0</v>
      </c>
      <c r="D45" s="848">
        <v>0</v>
      </c>
      <c r="E45" s="848">
        <v>0</v>
      </c>
      <c r="F45" s="848">
        <v>0</v>
      </c>
      <c r="G45" s="848">
        <v>0</v>
      </c>
      <c r="H45" s="848">
        <v>0</v>
      </c>
      <c r="I45" s="848">
        <v>0</v>
      </c>
      <c r="J45" s="848">
        <v>0</v>
      </c>
      <c r="K45" s="848">
        <v>0</v>
      </c>
      <c r="L45" s="848">
        <v>0</v>
      </c>
      <c r="M45" s="848">
        <v>0</v>
      </c>
      <c r="N45" s="848">
        <v>0</v>
      </c>
      <c r="O45" s="848">
        <v>0</v>
      </c>
      <c r="P45" s="849">
        <f t="shared" si="5"/>
        <v>0</v>
      </c>
    </row>
    <row r="46" spans="1:16" s="56" customFormat="1" ht="15" customHeight="1">
      <c r="A46" s="863" t="s">
        <v>625</v>
      </c>
      <c r="B46" s="770"/>
      <c r="C46" s="848">
        <v>0</v>
      </c>
      <c r="D46" s="848">
        <v>0</v>
      </c>
      <c r="E46" s="848">
        <v>0</v>
      </c>
      <c r="F46" s="848">
        <v>0</v>
      </c>
      <c r="G46" s="848">
        <v>0</v>
      </c>
      <c r="H46" s="848">
        <v>0</v>
      </c>
      <c r="I46" s="848">
        <v>0</v>
      </c>
      <c r="J46" s="848">
        <v>0</v>
      </c>
      <c r="K46" s="848">
        <v>0</v>
      </c>
      <c r="L46" s="848">
        <v>0</v>
      </c>
      <c r="M46" s="848">
        <v>0</v>
      </c>
      <c r="N46" s="848">
        <v>0</v>
      </c>
      <c r="O46" s="848">
        <v>0</v>
      </c>
      <c r="P46" s="849">
        <f t="shared" si="5"/>
        <v>0</v>
      </c>
    </row>
    <row r="47" spans="1:16" s="56" customFormat="1" ht="15" customHeight="1">
      <c r="A47" s="847" t="s">
        <v>626</v>
      </c>
      <c r="B47" s="770"/>
      <c r="C47" s="862">
        <f>SUM(C48:C50)</f>
        <v>0</v>
      </c>
      <c r="D47" s="862">
        <f>SUM(D48:D50)</f>
        <v>0</v>
      </c>
      <c r="E47" s="862">
        <f t="shared" ref="E47:O47" si="8">SUM(E48:E50)</f>
        <v>0</v>
      </c>
      <c r="F47" s="862">
        <f t="shared" si="8"/>
        <v>0</v>
      </c>
      <c r="G47" s="862">
        <f t="shared" si="8"/>
        <v>0</v>
      </c>
      <c r="H47" s="862">
        <f t="shared" si="8"/>
        <v>0</v>
      </c>
      <c r="I47" s="862">
        <f t="shared" si="8"/>
        <v>0</v>
      </c>
      <c r="J47" s="862">
        <f t="shared" si="8"/>
        <v>0</v>
      </c>
      <c r="K47" s="862">
        <f t="shared" si="8"/>
        <v>0</v>
      </c>
      <c r="L47" s="862">
        <f t="shared" si="8"/>
        <v>0</v>
      </c>
      <c r="M47" s="862">
        <f t="shared" si="8"/>
        <v>4330</v>
      </c>
      <c r="N47" s="862">
        <f t="shared" si="8"/>
        <v>82280</v>
      </c>
      <c r="O47" s="862">
        <f t="shared" si="8"/>
        <v>-86610</v>
      </c>
      <c r="P47" s="849">
        <f t="shared" si="5"/>
        <v>0</v>
      </c>
    </row>
    <row r="48" spans="1:16" ht="15" customHeight="1">
      <c r="A48" s="851" t="s">
        <v>627</v>
      </c>
      <c r="B48" s="88"/>
      <c r="C48" s="848">
        <v>0</v>
      </c>
      <c r="D48" s="848">
        <v>0</v>
      </c>
      <c r="E48" s="848">
        <v>0</v>
      </c>
      <c r="F48" s="848">
        <v>0</v>
      </c>
      <c r="G48" s="848">
        <v>0</v>
      </c>
      <c r="H48" s="848">
        <v>0</v>
      </c>
      <c r="I48" s="848">
        <v>0</v>
      </c>
      <c r="J48" s="848">
        <v>0</v>
      </c>
      <c r="K48" s="848">
        <v>0</v>
      </c>
      <c r="L48" s="848">
        <v>0</v>
      </c>
      <c r="M48" s="848">
        <v>0</v>
      </c>
      <c r="N48" s="848">
        <v>0</v>
      </c>
      <c r="O48" s="848">
        <v>0</v>
      </c>
      <c r="P48" s="853">
        <f t="shared" si="5"/>
        <v>0</v>
      </c>
    </row>
    <row r="49" spans="1:16" ht="15" customHeight="1">
      <c r="A49" s="851" t="s">
        <v>628</v>
      </c>
      <c r="B49" s="88"/>
      <c r="C49" s="848">
        <v>0</v>
      </c>
      <c r="D49" s="848">
        <v>0</v>
      </c>
      <c r="E49" s="848">
        <v>0</v>
      </c>
      <c r="F49" s="848">
        <v>0</v>
      </c>
      <c r="G49" s="848">
        <v>0</v>
      </c>
      <c r="H49" s="848">
        <v>0</v>
      </c>
      <c r="I49" s="848">
        <v>0</v>
      </c>
      <c r="J49" s="848">
        <v>0</v>
      </c>
      <c r="K49" s="848">
        <v>0</v>
      </c>
      <c r="L49" s="848">
        <v>0</v>
      </c>
      <c r="M49" s="848">
        <v>4330</v>
      </c>
      <c r="N49" s="848">
        <v>82280</v>
      </c>
      <c r="O49" s="848">
        <v>-86610</v>
      </c>
      <c r="P49" s="853">
        <f t="shared" si="5"/>
        <v>0</v>
      </c>
    </row>
    <row r="50" spans="1:16" ht="15" customHeight="1">
      <c r="A50" s="851" t="s">
        <v>629</v>
      </c>
      <c r="B50" s="88"/>
      <c r="C50" s="848">
        <v>0</v>
      </c>
      <c r="D50" s="848">
        <v>0</v>
      </c>
      <c r="E50" s="848">
        <v>0</v>
      </c>
      <c r="F50" s="848">
        <v>0</v>
      </c>
      <c r="G50" s="848">
        <v>0</v>
      </c>
      <c r="H50" s="848">
        <v>0</v>
      </c>
      <c r="I50" s="848">
        <v>0</v>
      </c>
      <c r="J50" s="848">
        <v>0</v>
      </c>
      <c r="K50" s="848">
        <v>0</v>
      </c>
      <c r="L50" s="848">
        <v>0</v>
      </c>
      <c r="M50" s="848">
        <v>0</v>
      </c>
      <c r="N50" s="848">
        <v>0</v>
      </c>
      <c r="O50" s="848">
        <v>0</v>
      </c>
      <c r="P50" s="853">
        <f t="shared" si="5"/>
        <v>0</v>
      </c>
    </row>
    <row r="51" spans="1:16" ht="15" customHeight="1">
      <c r="A51" s="851"/>
      <c r="B51" s="88"/>
      <c r="C51" s="864"/>
      <c r="D51" s="864"/>
      <c r="E51" s="864"/>
      <c r="F51" s="864"/>
      <c r="G51" s="864"/>
      <c r="H51" s="864"/>
      <c r="I51" s="864"/>
      <c r="J51" s="864"/>
      <c r="K51" s="864"/>
      <c r="L51" s="864"/>
      <c r="M51" s="864"/>
      <c r="N51" s="864"/>
      <c r="O51" s="864"/>
      <c r="P51" s="853"/>
    </row>
    <row r="52" spans="1:16" s="56" customFormat="1" ht="15" customHeight="1">
      <c r="A52" s="856" t="s">
        <v>630</v>
      </c>
      <c r="B52" s="857"/>
      <c r="C52" s="858">
        <f>C39+C40+C41+C42+C43+C44+C45+C46+C47</f>
        <v>175000</v>
      </c>
      <c r="D52" s="858">
        <f>D39+D40+D41+D42+D43+D44+D45+D46+D47</f>
        <v>0</v>
      </c>
      <c r="E52" s="858">
        <f t="shared" ref="E52:O52" si="9">E39+E40+E41+E42+E43+E44+E45+E46+E47</f>
        <v>0</v>
      </c>
      <c r="F52" s="858">
        <f t="shared" si="9"/>
        <v>0</v>
      </c>
      <c r="G52" s="858">
        <f t="shared" si="9"/>
        <v>0</v>
      </c>
      <c r="H52" s="858">
        <f t="shared" si="9"/>
        <v>-2119</v>
      </c>
      <c r="I52" s="858">
        <f t="shared" si="9"/>
        <v>0</v>
      </c>
      <c r="J52" s="858">
        <f t="shared" si="9"/>
        <v>0</v>
      </c>
      <c r="K52" s="858">
        <f t="shared" si="9"/>
        <v>-4327</v>
      </c>
      <c r="L52" s="858">
        <f t="shared" si="9"/>
        <v>0</v>
      </c>
      <c r="M52" s="858">
        <f t="shared" si="9"/>
        <v>27242</v>
      </c>
      <c r="N52" s="858">
        <f t="shared" si="9"/>
        <v>208940</v>
      </c>
      <c r="O52" s="858">
        <f t="shared" si="9"/>
        <v>420</v>
      </c>
      <c r="P52" s="859">
        <f>SUM(C52:O52)</f>
        <v>405156</v>
      </c>
    </row>
    <row r="53" spans="1:16" s="56" customFormat="1" ht="9" customHeight="1">
      <c r="A53" s="865"/>
      <c r="B53" s="866"/>
      <c r="C53" s="867"/>
      <c r="D53" s="867"/>
      <c r="E53" s="867"/>
      <c r="F53" s="867"/>
      <c r="G53" s="867"/>
      <c r="H53" s="867"/>
      <c r="I53" s="867"/>
      <c r="J53" s="867"/>
      <c r="K53" s="867"/>
      <c r="L53" s="867"/>
      <c r="M53" s="867"/>
      <c r="N53" s="867"/>
      <c r="O53" s="867"/>
      <c r="P53" s="868"/>
    </row>
    <row r="54" spans="1:16" s="152" customFormat="1" ht="14.25">
      <c r="A54" s="869" t="s">
        <v>632</v>
      </c>
    </row>
    <row r="55" spans="1:16" ht="14.25">
      <c r="A55" s="869" t="s">
        <v>633</v>
      </c>
    </row>
    <row r="56" spans="1:16" ht="14.25">
      <c r="A56" s="869" t="s">
        <v>634</v>
      </c>
    </row>
    <row r="57" spans="1:16" ht="14.25">
      <c r="A57" s="869" t="s">
        <v>635</v>
      </c>
    </row>
    <row r="58" spans="1:16" ht="14.25">
      <c r="A58" s="869" t="s">
        <v>636</v>
      </c>
    </row>
    <row r="59" spans="1:16" ht="14.25">
      <c r="A59" s="869" t="s">
        <v>637</v>
      </c>
    </row>
    <row r="60" spans="1:16" ht="14.25">
      <c r="A60" s="869" t="s">
        <v>638</v>
      </c>
    </row>
    <row r="965" spans="4:4" ht="20.100000000000001" customHeight="1">
      <c r="D965" s="870"/>
    </row>
    <row r="966" spans="4:4" ht="20.100000000000001" customHeight="1">
      <c r="D966" s="871"/>
    </row>
    <row r="967" spans="4:4" ht="20.100000000000001" customHeight="1">
      <c r="D967" s="871"/>
    </row>
    <row r="968" spans="4:4" ht="20.100000000000001" customHeight="1">
      <c r="D968" s="871"/>
    </row>
    <row r="969" spans="4:4" ht="20.100000000000001" customHeight="1">
      <c r="D969" s="871"/>
    </row>
    <row r="970" spans="4:4" ht="20.100000000000001" customHeight="1">
      <c r="D970" s="871"/>
    </row>
    <row r="971" spans="4:4" ht="20.100000000000001" customHeight="1">
      <c r="D971" s="871"/>
    </row>
    <row r="972" spans="4:4" ht="20.100000000000001" customHeight="1">
      <c r="D972" s="871"/>
    </row>
    <row r="973" spans="4:4" ht="20.100000000000001" customHeight="1">
      <c r="D973" s="871"/>
    </row>
    <row r="974" spans="4:4" ht="20.100000000000001" customHeight="1">
      <c r="D974" s="871"/>
    </row>
  </sheetData>
  <sheetProtection password="CF27" sheet="1"/>
  <mergeCells count="2">
    <mergeCell ref="A5:A9"/>
    <mergeCell ref="C3:P3"/>
  </mergeCells>
  <phoneticPr fontId="0" type="noConversion"/>
  <conditionalFormatting sqref="D966:D974">
    <cfRule type="cellIs" dxfId="0" priority="1" stopIfTrue="1" operator="equal">
      <formula>"Tutmuyor"</formula>
    </cfRule>
  </conditionalFormatting>
  <printOptions horizontalCentered="1" verticalCentered="1"/>
  <pageMargins left="0.46" right="0.41" top="0.46" bottom="0.43" header="0.37" footer="0.28000000000000003"/>
  <pageSetup paperSize="9" scale="53" orientation="landscape" r:id="rId1"/>
  <headerFooter alignWithMargins="0">
    <oddHeader>&amp;R&amp;"Times New Roman,Normal"&amp;12EK1-D</oddHeader>
    <oddFooter>&amp;C&amp;"Times New Roman,Normal"&amp;14 5</oddFooter>
  </headerFooter>
  <colBreaks count="1" manualBreakCount="1">
    <brk id="16" max="45" man="1"/>
  </colBreaks>
  <ignoredErrors>
    <ignoredError sqref="P43 P52 P42 P40 P36 P14 P20 P17" formula="1"/>
  </ignoredError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1">
    <pageSetUpPr fitToPage="1"/>
  </sheetPr>
  <dimension ref="A1:Q60"/>
  <sheetViews>
    <sheetView view="pageBreakPreview" zoomScale="70" zoomScaleNormal="80" zoomScaleSheetLayoutView="70" workbookViewId="0">
      <pane xSplit="2" ySplit="7" topLeftCell="C8" activePane="bottomRight" state="frozen"/>
      <selection pane="topRight"/>
      <selection pane="bottomLeft"/>
      <selection pane="bottomRight"/>
    </sheetView>
  </sheetViews>
  <sheetFormatPr defaultColWidth="9.140625" defaultRowHeight="20.100000000000001" customHeight="1"/>
  <cols>
    <col min="1" max="1" width="48.85546875" style="29" customWidth="1"/>
    <col min="2" max="2" width="6" style="29" customWidth="1"/>
    <col min="3" max="4" width="12.7109375" style="29" customWidth="1"/>
    <col min="5" max="6" width="16.7109375" style="29" customWidth="1"/>
    <col min="7" max="9" width="15.5703125" style="29" customWidth="1"/>
    <col min="10" max="12" width="14.5703125" style="29" customWidth="1"/>
    <col min="13" max="13" width="14.42578125" style="29" customWidth="1"/>
    <col min="14" max="14" width="18.7109375" style="29" customWidth="1"/>
    <col min="15" max="15" width="18.28515625" style="29" customWidth="1"/>
    <col min="16" max="16" width="14.28515625" style="29" customWidth="1"/>
    <col min="17" max="16384" width="9.140625" style="29"/>
  </cols>
  <sheetData>
    <row r="1" spans="1:16" ht="15" customHeight="1">
      <c r="A1" s="817"/>
      <c r="B1" s="818"/>
      <c r="C1" s="818"/>
      <c r="D1" s="818"/>
      <c r="E1" s="27"/>
      <c r="F1" s="27"/>
      <c r="G1" s="27"/>
      <c r="H1" s="27"/>
      <c r="I1" s="27"/>
      <c r="J1" s="27"/>
      <c r="K1" s="27"/>
      <c r="L1" s="27"/>
      <c r="M1" s="27"/>
      <c r="N1" s="27"/>
      <c r="O1" s="27"/>
      <c r="P1" s="28"/>
    </row>
    <row r="2" spans="1:16" ht="18" customHeight="1">
      <c r="A2" s="158" t="s">
        <v>2800</v>
      </c>
      <c r="P2" s="130"/>
    </row>
    <row r="3" spans="1:16" ht="15" customHeight="1">
      <c r="A3" s="819"/>
      <c r="B3" s="820"/>
      <c r="C3" s="1271" t="str">
        <f>+assets!C4</f>
        <v>THOUSAND TURKISH LIRA</v>
      </c>
      <c r="D3" s="1271"/>
      <c r="E3" s="1271"/>
      <c r="F3" s="1271"/>
      <c r="G3" s="1271"/>
      <c r="H3" s="1271"/>
      <c r="I3" s="1271"/>
      <c r="J3" s="1271"/>
      <c r="K3" s="1271"/>
      <c r="L3" s="1271"/>
      <c r="M3" s="1271"/>
      <c r="N3" s="1271"/>
      <c r="O3" s="1271"/>
      <c r="P3" s="1274"/>
    </row>
    <row r="4" spans="1:16" ht="14.25" customHeight="1">
      <c r="A4" s="34"/>
      <c r="P4" s="130"/>
    </row>
    <row r="5" spans="1:16" ht="15.95" customHeight="1">
      <c r="A5" s="1267" t="s">
        <v>639</v>
      </c>
      <c r="B5" s="821"/>
      <c r="C5" s="822"/>
      <c r="D5" s="822"/>
      <c r="E5" s="822"/>
      <c r="F5" s="822"/>
      <c r="G5" s="823"/>
      <c r="H5" s="824"/>
      <c r="I5" s="825"/>
      <c r="J5" s="27"/>
      <c r="K5" s="27"/>
      <c r="L5" s="27"/>
      <c r="M5" s="822"/>
      <c r="N5" s="822"/>
      <c r="O5" s="822"/>
      <c r="P5" s="826"/>
    </row>
    <row r="6" spans="1:16" ht="15.95" customHeight="1">
      <c r="A6" s="1268"/>
      <c r="B6" s="827"/>
      <c r="C6" s="45"/>
      <c r="D6" s="45"/>
      <c r="E6" s="828"/>
      <c r="F6" s="828"/>
      <c r="G6" s="829" t="s">
        <v>640</v>
      </c>
      <c r="H6" s="830"/>
      <c r="I6" s="831"/>
      <c r="J6" s="829" t="s">
        <v>640</v>
      </c>
      <c r="K6" s="830"/>
      <c r="L6" s="831"/>
      <c r="M6" s="828"/>
      <c r="N6" s="828"/>
      <c r="O6" s="828"/>
      <c r="P6" s="832"/>
    </row>
    <row r="7" spans="1:16" ht="15.95" customHeight="1">
      <c r="A7" s="1268"/>
      <c r="B7" s="827"/>
      <c r="C7" s="52"/>
      <c r="D7" s="52"/>
      <c r="E7" s="833"/>
      <c r="F7" s="833"/>
      <c r="G7" s="834" t="s">
        <v>641</v>
      </c>
      <c r="H7" s="835"/>
      <c r="I7" s="836"/>
      <c r="J7" s="834" t="s">
        <v>642</v>
      </c>
      <c r="K7" s="835"/>
      <c r="L7" s="836"/>
      <c r="M7" s="833"/>
      <c r="N7" s="833"/>
      <c r="O7" s="833"/>
      <c r="P7" s="837"/>
    </row>
    <row r="8" spans="1:16" ht="18" customHeight="1">
      <c r="A8" s="1269"/>
      <c r="B8" s="809" t="s">
        <v>103</v>
      </c>
      <c r="C8" s="131" t="s">
        <v>643</v>
      </c>
      <c r="D8" s="131" t="s">
        <v>644</v>
      </c>
      <c r="E8" s="131" t="s">
        <v>645</v>
      </c>
      <c r="F8" s="131" t="s">
        <v>646</v>
      </c>
      <c r="G8" s="131"/>
      <c r="H8" s="131"/>
      <c r="I8" s="131"/>
      <c r="J8" s="131"/>
      <c r="K8" s="131"/>
      <c r="L8" s="131"/>
      <c r="M8" s="872" t="s">
        <v>647</v>
      </c>
      <c r="N8" s="872" t="s">
        <v>648</v>
      </c>
      <c r="O8" s="872" t="s">
        <v>649</v>
      </c>
      <c r="P8" s="838"/>
    </row>
    <row r="9" spans="1:16" ht="18" customHeight="1">
      <c r="A9" s="1270"/>
      <c r="B9" s="839"/>
      <c r="C9" s="52" t="s">
        <v>650</v>
      </c>
      <c r="D9" s="52" t="s">
        <v>651</v>
      </c>
      <c r="E9" s="52" t="s">
        <v>652</v>
      </c>
      <c r="F9" s="52" t="s">
        <v>653</v>
      </c>
      <c r="G9" s="52">
        <v>1</v>
      </c>
      <c r="H9" s="52">
        <v>2</v>
      </c>
      <c r="I9" s="52">
        <v>3</v>
      </c>
      <c r="J9" s="52">
        <v>4</v>
      </c>
      <c r="K9" s="52">
        <v>5</v>
      </c>
      <c r="L9" s="52">
        <v>6</v>
      </c>
      <c r="M9" s="873" t="s">
        <v>653</v>
      </c>
      <c r="N9" s="873" t="s">
        <v>654</v>
      </c>
      <c r="O9" s="873" t="s">
        <v>654</v>
      </c>
      <c r="P9" s="837" t="s">
        <v>106</v>
      </c>
    </row>
    <row r="10" spans="1:16" ht="14.25" customHeight="1">
      <c r="A10" s="840"/>
      <c r="B10" s="841"/>
      <c r="C10" s="39"/>
      <c r="D10" s="39"/>
      <c r="E10" s="39"/>
      <c r="F10" s="39"/>
      <c r="G10" s="39"/>
      <c r="H10" s="39"/>
      <c r="I10" s="39"/>
      <c r="J10" s="39"/>
      <c r="K10" s="39"/>
      <c r="L10" s="39"/>
      <c r="M10" s="39"/>
      <c r="N10" s="39"/>
      <c r="O10" s="39"/>
      <c r="P10" s="842"/>
    </row>
    <row r="11" spans="1:16" ht="15.75" customHeight="1">
      <c r="A11" s="843" t="s">
        <v>101</v>
      </c>
      <c r="B11" s="841"/>
      <c r="C11" s="844"/>
      <c r="D11" s="844"/>
      <c r="E11" s="844"/>
      <c r="F11" s="844"/>
      <c r="G11" s="844"/>
      <c r="H11" s="844"/>
      <c r="I11" s="844"/>
      <c r="J11" s="844"/>
      <c r="K11" s="844"/>
      <c r="L11" s="844"/>
      <c r="M11" s="844"/>
      <c r="N11" s="844"/>
      <c r="O11" s="844"/>
      <c r="P11" s="845"/>
    </row>
    <row r="12" spans="1:16" ht="15.75" customHeight="1">
      <c r="A12" s="846" t="str">
        <f>+özkaynak!A12</f>
        <v>(31/03/2024)</v>
      </c>
      <c r="B12" s="770"/>
      <c r="C12" s="844"/>
      <c r="D12" s="844"/>
      <c r="E12" s="844"/>
      <c r="F12" s="844"/>
      <c r="G12" s="844"/>
      <c r="H12" s="844"/>
      <c r="I12" s="844"/>
      <c r="J12" s="844"/>
      <c r="K12" s="844"/>
      <c r="L12" s="844"/>
      <c r="M12" s="844"/>
      <c r="N12" s="844"/>
      <c r="O12" s="844"/>
      <c r="P12" s="845"/>
    </row>
    <row r="13" spans="1:16" s="56" customFormat="1" ht="15" customHeight="1">
      <c r="A13" s="847" t="s">
        <v>655</v>
      </c>
      <c r="B13" s="770"/>
      <c r="C13" s="909">
        <f>özkaynak!C13</f>
        <v>175000</v>
      </c>
      <c r="D13" s="909">
        <f>özkaynak!D13</f>
        <v>0</v>
      </c>
      <c r="E13" s="909">
        <f>özkaynak!E13</f>
        <v>0</v>
      </c>
      <c r="F13" s="909">
        <f>özkaynak!F13</f>
        <v>0</v>
      </c>
      <c r="G13" s="909">
        <f>özkaynak!G13</f>
        <v>0</v>
      </c>
      <c r="H13" s="909">
        <f>özkaynak!H13</f>
        <v>-3391</v>
      </c>
      <c r="I13" s="909">
        <f>özkaynak!I13</f>
        <v>0</v>
      </c>
      <c r="J13" s="909">
        <f>özkaynak!J13</f>
        <v>0</v>
      </c>
      <c r="K13" s="909">
        <f>özkaynak!K13</f>
        <v>-270</v>
      </c>
      <c r="L13" s="909">
        <f>özkaynak!L13</f>
        <v>0</v>
      </c>
      <c r="M13" s="909">
        <f>özkaynak!M13</f>
        <v>18873</v>
      </c>
      <c r="N13" s="909">
        <f>özkaynak!N13</f>
        <v>49929</v>
      </c>
      <c r="O13" s="909">
        <f>özkaynak!O13</f>
        <v>80770</v>
      </c>
      <c r="P13" s="849">
        <f>özkaynak!P13</f>
        <v>320911</v>
      </c>
    </row>
    <row r="14" spans="1:16" s="56" customFormat="1" ht="15" customHeight="1">
      <c r="A14" s="847" t="s">
        <v>656</v>
      </c>
      <c r="B14" s="770"/>
      <c r="C14" s="850">
        <f>özkaynak!C14</f>
        <v>0</v>
      </c>
      <c r="D14" s="850">
        <f>özkaynak!D14</f>
        <v>0</v>
      </c>
      <c r="E14" s="850">
        <f>özkaynak!E14</f>
        <v>0</v>
      </c>
      <c r="F14" s="850">
        <f>özkaynak!F14</f>
        <v>0</v>
      </c>
      <c r="G14" s="850">
        <f>özkaynak!G14</f>
        <v>0</v>
      </c>
      <c r="H14" s="850">
        <f>özkaynak!H14</f>
        <v>0</v>
      </c>
      <c r="I14" s="850">
        <f>özkaynak!I14</f>
        <v>0</v>
      </c>
      <c r="J14" s="850">
        <f>özkaynak!J14</f>
        <v>0</v>
      </c>
      <c r="K14" s="850">
        <f>özkaynak!K14</f>
        <v>0</v>
      </c>
      <c r="L14" s="850">
        <f>özkaynak!L14</f>
        <v>0</v>
      </c>
      <c r="M14" s="850">
        <f>özkaynak!M14</f>
        <v>0</v>
      </c>
      <c r="N14" s="850">
        <f>özkaynak!N14</f>
        <v>0</v>
      </c>
      <c r="O14" s="850">
        <f>özkaynak!O14</f>
        <v>0</v>
      </c>
      <c r="P14" s="849">
        <f>özkaynak!P14</f>
        <v>0</v>
      </c>
    </row>
    <row r="15" spans="1:16" ht="15" customHeight="1">
      <c r="A15" s="851" t="s">
        <v>657</v>
      </c>
      <c r="B15" s="88"/>
      <c r="C15" s="910">
        <f>özkaynak!C15</f>
        <v>0</v>
      </c>
      <c r="D15" s="910">
        <f>özkaynak!D15</f>
        <v>0</v>
      </c>
      <c r="E15" s="910">
        <f>özkaynak!E15</f>
        <v>0</v>
      </c>
      <c r="F15" s="910">
        <f>özkaynak!F15</f>
        <v>0</v>
      </c>
      <c r="G15" s="910">
        <f>özkaynak!G15</f>
        <v>0</v>
      </c>
      <c r="H15" s="910">
        <f>özkaynak!H15</f>
        <v>0</v>
      </c>
      <c r="I15" s="910">
        <f>özkaynak!I15</f>
        <v>0</v>
      </c>
      <c r="J15" s="910">
        <f>özkaynak!J15</f>
        <v>0</v>
      </c>
      <c r="K15" s="910">
        <f>özkaynak!K15</f>
        <v>0</v>
      </c>
      <c r="L15" s="910">
        <f>özkaynak!L15</f>
        <v>0</v>
      </c>
      <c r="M15" s="910">
        <f>özkaynak!M15</f>
        <v>0</v>
      </c>
      <c r="N15" s="910">
        <f>özkaynak!N15</f>
        <v>0</v>
      </c>
      <c r="O15" s="910">
        <f>özkaynak!O15</f>
        <v>0</v>
      </c>
      <c r="P15" s="853">
        <f>özkaynak!P15</f>
        <v>0</v>
      </c>
    </row>
    <row r="16" spans="1:16" ht="15" customHeight="1">
      <c r="A16" s="851" t="s">
        <v>658</v>
      </c>
      <c r="B16" s="88"/>
      <c r="C16" s="910">
        <f>özkaynak!C16</f>
        <v>0</v>
      </c>
      <c r="D16" s="910">
        <f>özkaynak!D16</f>
        <v>0</v>
      </c>
      <c r="E16" s="910">
        <f>özkaynak!E16</f>
        <v>0</v>
      </c>
      <c r="F16" s="910">
        <f>özkaynak!F16</f>
        <v>0</v>
      </c>
      <c r="G16" s="910">
        <f>özkaynak!G16</f>
        <v>0</v>
      </c>
      <c r="H16" s="910">
        <f>özkaynak!H16</f>
        <v>0</v>
      </c>
      <c r="I16" s="910">
        <f>özkaynak!I16</f>
        <v>0</v>
      </c>
      <c r="J16" s="910">
        <f>özkaynak!J16</f>
        <v>0</v>
      </c>
      <c r="K16" s="910">
        <f>özkaynak!K16</f>
        <v>0</v>
      </c>
      <c r="L16" s="910">
        <f>özkaynak!L16</f>
        <v>0</v>
      </c>
      <c r="M16" s="910">
        <f>özkaynak!M16</f>
        <v>0</v>
      </c>
      <c r="N16" s="910">
        <f>özkaynak!N16</f>
        <v>0</v>
      </c>
      <c r="O16" s="910">
        <f>özkaynak!O16</f>
        <v>0</v>
      </c>
      <c r="P16" s="853">
        <f>özkaynak!P16</f>
        <v>0</v>
      </c>
    </row>
    <row r="17" spans="1:16" s="56" customFormat="1" ht="15" customHeight="1">
      <c r="A17" s="847" t="s">
        <v>659</v>
      </c>
      <c r="B17" s="770"/>
      <c r="C17" s="850">
        <f>özkaynak!C17</f>
        <v>175000</v>
      </c>
      <c r="D17" s="850">
        <f>özkaynak!D17</f>
        <v>0</v>
      </c>
      <c r="E17" s="850">
        <f>özkaynak!E17</f>
        <v>0</v>
      </c>
      <c r="F17" s="850">
        <f>özkaynak!F17</f>
        <v>0</v>
      </c>
      <c r="G17" s="850">
        <f>özkaynak!G17</f>
        <v>0</v>
      </c>
      <c r="H17" s="850">
        <f>özkaynak!H17</f>
        <v>-3391</v>
      </c>
      <c r="I17" s="850">
        <f>özkaynak!I17</f>
        <v>0</v>
      </c>
      <c r="J17" s="850">
        <f>özkaynak!J17</f>
        <v>0</v>
      </c>
      <c r="K17" s="850">
        <f>özkaynak!K17</f>
        <v>-270</v>
      </c>
      <c r="L17" s="850">
        <f>özkaynak!L17</f>
        <v>0</v>
      </c>
      <c r="M17" s="850">
        <f>özkaynak!M17</f>
        <v>18873</v>
      </c>
      <c r="N17" s="850">
        <f>özkaynak!N17</f>
        <v>49929</v>
      </c>
      <c r="O17" s="850">
        <f>özkaynak!O17</f>
        <v>80770</v>
      </c>
      <c r="P17" s="849">
        <f>özkaynak!P17</f>
        <v>320911</v>
      </c>
    </row>
    <row r="18" spans="1:16" s="56" customFormat="1" ht="15" customHeight="1">
      <c r="A18" s="854" t="s">
        <v>660</v>
      </c>
      <c r="B18" s="770"/>
      <c r="C18" s="911">
        <f>özkaynak!C18</f>
        <v>0</v>
      </c>
      <c r="D18" s="911">
        <f>özkaynak!D18</f>
        <v>0</v>
      </c>
      <c r="E18" s="911">
        <f>özkaynak!E18</f>
        <v>0</v>
      </c>
      <c r="F18" s="911">
        <f>özkaynak!F18</f>
        <v>0</v>
      </c>
      <c r="G18" s="911">
        <f>özkaynak!G18</f>
        <v>0</v>
      </c>
      <c r="H18" s="911">
        <f>özkaynak!H18</f>
        <v>778</v>
      </c>
      <c r="I18" s="911">
        <f>özkaynak!I18</f>
        <v>0</v>
      </c>
      <c r="J18" s="911">
        <f>özkaynak!J18</f>
        <v>0</v>
      </c>
      <c r="K18" s="911">
        <f>özkaynak!K18</f>
        <v>1120</v>
      </c>
      <c r="L18" s="911">
        <f>özkaynak!L18</f>
        <v>0</v>
      </c>
      <c r="M18" s="911">
        <f>özkaynak!M18</f>
        <v>0</v>
      </c>
      <c r="N18" s="911">
        <f>özkaynak!N18</f>
        <v>0</v>
      </c>
      <c r="O18" s="911">
        <f>özkaynak!O18</f>
        <v>16787</v>
      </c>
      <c r="P18" s="849">
        <f>özkaynak!P18</f>
        <v>18685</v>
      </c>
    </row>
    <row r="19" spans="1:16" s="56" customFormat="1" ht="15" customHeight="1">
      <c r="A19" s="854" t="s">
        <v>661</v>
      </c>
      <c r="B19" s="770"/>
      <c r="C19" s="911">
        <f>özkaynak!C19</f>
        <v>0</v>
      </c>
      <c r="D19" s="911">
        <f>özkaynak!D19</f>
        <v>0</v>
      </c>
      <c r="E19" s="911">
        <f>özkaynak!E19</f>
        <v>0</v>
      </c>
      <c r="F19" s="911">
        <f>özkaynak!F19</f>
        <v>0</v>
      </c>
      <c r="G19" s="911">
        <f>özkaynak!G19</f>
        <v>0</v>
      </c>
      <c r="H19" s="911">
        <f>özkaynak!H19</f>
        <v>0</v>
      </c>
      <c r="I19" s="911">
        <f>özkaynak!I19</f>
        <v>0</v>
      </c>
      <c r="J19" s="911">
        <f>özkaynak!J19</f>
        <v>0</v>
      </c>
      <c r="K19" s="911">
        <f>özkaynak!K19</f>
        <v>0</v>
      </c>
      <c r="L19" s="911">
        <f>özkaynak!L19</f>
        <v>0</v>
      </c>
      <c r="M19" s="911">
        <f>özkaynak!M19</f>
        <v>0</v>
      </c>
      <c r="N19" s="911">
        <f>özkaynak!N19</f>
        <v>0</v>
      </c>
      <c r="O19" s="911">
        <f>özkaynak!O19</f>
        <v>0</v>
      </c>
      <c r="P19" s="849">
        <f>özkaynak!P19</f>
        <v>0</v>
      </c>
    </row>
    <row r="20" spans="1:16" s="56" customFormat="1" ht="15" customHeight="1">
      <c r="A20" s="854" t="s">
        <v>662</v>
      </c>
      <c r="B20" s="770"/>
      <c r="C20" s="911">
        <f>özkaynak!C20</f>
        <v>0</v>
      </c>
      <c r="D20" s="911">
        <f>özkaynak!D20</f>
        <v>0</v>
      </c>
      <c r="E20" s="911">
        <f>özkaynak!E20</f>
        <v>0</v>
      </c>
      <c r="F20" s="911">
        <f>özkaynak!F20</f>
        <v>0</v>
      </c>
      <c r="G20" s="911">
        <f>özkaynak!G20</f>
        <v>0</v>
      </c>
      <c r="H20" s="911">
        <f>özkaynak!H20</f>
        <v>0</v>
      </c>
      <c r="I20" s="911">
        <f>özkaynak!I20</f>
        <v>0</v>
      </c>
      <c r="J20" s="911">
        <f>özkaynak!J20</f>
        <v>0</v>
      </c>
      <c r="K20" s="911">
        <f>özkaynak!K20</f>
        <v>0</v>
      </c>
      <c r="L20" s="911">
        <f>özkaynak!L20</f>
        <v>0</v>
      </c>
      <c r="M20" s="911">
        <f>özkaynak!M20</f>
        <v>0</v>
      </c>
      <c r="N20" s="911">
        <f>özkaynak!N20</f>
        <v>0</v>
      </c>
      <c r="O20" s="911">
        <f>özkaynak!O20</f>
        <v>0</v>
      </c>
      <c r="P20" s="849">
        <f>özkaynak!P20</f>
        <v>0</v>
      </c>
    </row>
    <row r="21" spans="1:16" s="56" customFormat="1" ht="30">
      <c r="A21" s="1162" t="s">
        <v>663</v>
      </c>
      <c r="B21" s="770"/>
      <c r="C21" s="911">
        <f>özkaynak!C21</f>
        <v>0</v>
      </c>
      <c r="D21" s="911">
        <f>özkaynak!D21</f>
        <v>0</v>
      </c>
      <c r="E21" s="911">
        <f>özkaynak!E21</f>
        <v>0</v>
      </c>
      <c r="F21" s="911">
        <f>özkaynak!F21</f>
        <v>0</v>
      </c>
      <c r="G21" s="911">
        <f>özkaynak!G21</f>
        <v>0</v>
      </c>
      <c r="H21" s="911">
        <f>özkaynak!H21</f>
        <v>0</v>
      </c>
      <c r="I21" s="911">
        <f>özkaynak!I21</f>
        <v>0</v>
      </c>
      <c r="J21" s="911">
        <f>özkaynak!J21</f>
        <v>0</v>
      </c>
      <c r="K21" s="911">
        <f>özkaynak!K21</f>
        <v>0</v>
      </c>
      <c r="L21" s="911">
        <f>özkaynak!L21</f>
        <v>0</v>
      </c>
      <c r="M21" s="911">
        <f>özkaynak!M21</f>
        <v>0</v>
      </c>
      <c r="N21" s="911">
        <f>özkaynak!N21</f>
        <v>0</v>
      </c>
      <c r="O21" s="911">
        <f>özkaynak!O21</f>
        <v>0</v>
      </c>
      <c r="P21" s="849">
        <f>özkaynak!P21</f>
        <v>0</v>
      </c>
    </row>
    <row r="22" spans="1:16" s="56" customFormat="1" ht="15" customHeight="1">
      <c r="A22" s="854" t="s">
        <v>664</v>
      </c>
      <c r="B22" s="770"/>
      <c r="C22" s="911">
        <f>özkaynak!C22</f>
        <v>0</v>
      </c>
      <c r="D22" s="911">
        <f>özkaynak!D22</f>
        <v>0</v>
      </c>
      <c r="E22" s="911">
        <f>özkaynak!E22</f>
        <v>0</v>
      </c>
      <c r="F22" s="911">
        <f>özkaynak!F22</f>
        <v>0</v>
      </c>
      <c r="G22" s="911">
        <f>özkaynak!G22</f>
        <v>0</v>
      </c>
      <c r="H22" s="911">
        <f>özkaynak!H22</f>
        <v>0</v>
      </c>
      <c r="I22" s="911">
        <f>özkaynak!I22</f>
        <v>0</v>
      </c>
      <c r="J22" s="911">
        <f>özkaynak!J22</f>
        <v>0</v>
      </c>
      <c r="K22" s="911">
        <f>özkaynak!K22</f>
        <v>0</v>
      </c>
      <c r="L22" s="911">
        <f>özkaynak!L22</f>
        <v>0</v>
      </c>
      <c r="M22" s="911">
        <f>özkaynak!M22</f>
        <v>0</v>
      </c>
      <c r="N22" s="911">
        <f>özkaynak!N22</f>
        <v>0</v>
      </c>
      <c r="O22" s="911">
        <f>özkaynak!O22</f>
        <v>0</v>
      </c>
      <c r="P22" s="849">
        <f>özkaynak!P22</f>
        <v>0</v>
      </c>
    </row>
    <row r="23" spans="1:16" s="56" customFormat="1" ht="15">
      <c r="A23" s="847" t="s">
        <v>665</v>
      </c>
      <c r="B23" s="770"/>
      <c r="C23" s="911">
        <f>özkaynak!C23</f>
        <v>0</v>
      </c>
      <c r="D23" s="911">
        <f>özkaynak!D23</f>
        <v>0</v>
      </c>
      <c r="E23" s="911">
        <f>özkaynak!E23</f>
        <v>0</v>
      </c>
      <c r="F23" s="911">
        <f>özkaynak!F23</f>
        <v>0</v>
      </c>
      <c r="G23" s="911">
        <f>özkaynak!G23</f>
        <v>0</v>
      </c>
      <c r="H23" s="911">
        <f>özkaynak!H23</f>
        <v>0</v>
      </c>
      <c r="I23" s="911">
        <f>özkaynak!I23</f>
        <v>0</v>
      </c>
      <c r="J23" s="911">
        <f>özkaynak!J23</f>
        <v>0</v>
      </c>
      <c r="K23" s="911">
        <f>özkaynak!K23</f>
        <v>0</v>
      </c>
      <c r="L23" s="911">
        <f>özkaynak!L23</f>
        <v>0</v>
      </c>
      <c r="M23" s="911">
        <f>özkaynak!M23</f>
        <v>0</v>
      </c>
      <c r="N23" s="911">
        <f>özkaynak!N23</f>
        <v>0</v>
      </c>
      <c r="O23" s="911">
        <f>özkaynak!O23</f>
        <v>0</v>
      </c>
      <c r="P23" s="849">
        <f>özkaynak!P23</f>
        <v>0</v>
      </c>
    </row>
    <row r="24" spans="1:16" s="56" customFormat="1" ht="30">
      <c r="A24" s="863" t="s">
        <v>666</v>
      </c>
      <c r="B24" s="770"/>
      <c r="C24" s="911">
        <f>özkaynak!C24</f>
        <v>0</v>
      </c>
      <c r="D24" s="911">
        <f>özkaynak!D24</f>
        <v>0</v>
      </c>
      <c r="E24" s="911">
        <f>özkaynak!E24</f>
        <v>0</v>
      </c>
      <c r="F24" s="911">
        <f>özkaynak!F24</f>
        <v>0</v>
      </c>
      <c r="G24" s="911">
        <f>özkaynak!G24</f>
        <v>0</v>
      </c>
      <c r="H24" s="911">
        <f>özkaynak!H24</f>
        <v>0</v>
      </c>
      <c r="I24" s="911">
        <f>özkaynak!I24</f>
        <v>0</v>
      </c>
      <c r="J24" s="911">
        <f>özkaynak!J24</f>
        <v>0</v>
      </c>
      <c r="K24" s="911">
        <f>özkaynak!K24</f>
        <v>0</v>
      </c>
      <c r="L24" s="911">
        <f>özkaynak!L24</f>
        <v>0</v>
      </c>
      <c r="M24" s="911">
        <f>özkaynak!M24</f>
        <v>0</v>
      </c>
      <c r="N24" s="911">
        <f>özkaynak!N24</f>
        <v>0</v>
      </c>
      <c r="O24" s="911">
        <f>özkaynak!O24</f>
        <v>0</v>
      </c>
      <c r="P24" s="849">
        <f>özkaynak!P24</f>
        <v>0</v>
      </c>
    </row>
    <row r="25" spans="1:16" s="56" customFormat="1" ht="15" customHeight="1">
      <c r="A25" s="847" t="s">
        <v>667</v>
      </c>
      <c r="B25" s="770"/>
      <c r="C25" s="850">
        <f>özkaynak!C25</f>
        <v>0</v>
      </c>
      <c r="D25" s="850">
        <f>özkaynak!D25</f>
        <v>0</v>
      </c>
      <c r="E25" s="850">
        <f>özkaynak!E25</f>
        <v>0</v>
      </c>
      <c r="F25" s="850">
        <f>özkaynak!F25</f>
        <v>0</v>
      </c>
      <c r="G25" s="850">
        <f>özkaynak!G25</f>
        <v>0</v>
      </c>
      <c r="H25" s="850">
        <f>özkaynak!H25</f>
        <v>0</v>
      </c>
      <c r="I25" s="850">
        <f>özkaynak!I25</f>
        <v>0</v>
      </c>
      <c r="J25" s="850">
        <f>özkaynak!J25</f>
        <v>0</v>
      </c>
      <c r="K25" s="850">
        <f>özkaynak!K25</f>
        <v>0</v>
      </c>
      <c r="L25" s="850">
        <f>özkaynak!L25</f>
        <v>0</v>
      </c>
      <c r="M25" s="850">
        <f>özkaynak!M25</f>
        <v>4039</v>
      </c>
      <c r="N25" s="850">
        <f>özkaynak!N25</f>
        <v>76731</v>
      </c>
      <c r="O25" s="850">
        <f>özkaynak!O25</f>
        <v>-80770</v>
      </c>
      <c r="P25" s="849">
        <f>özkaynak!P25</f>
        <v>0</v>
      </c>
    </row>
    <row r="26" spans="1:16" ht="15" customHeight="1">
      <c r="A26" s="851" t="s">
        <v>668</v>
      </c>
      <c r="B26" s="88"/>
      <c r="C26" s="879">
        <f>özkaynak!C26</f>
        <v>0</v>
      </c>
      <c r="D26" s="910">
        <f>özkaynak!D26</f>
        <v>0</v>
      </c>
      <c r="E26" s="910">
        <f>özkaynak!E26</f>
        <v>0</v>
      </c>
      <c r="F26" s="910">
        <f>özkaynak!F26</f>
        <v>0</v>
      </c>
      <c r="G26" s="910">
        <f>özkaynak!G26</f>
        <v>0</v>
      </c>
      <c r="H26" s="910">
        <f>özkaynak!H26</f>
        <v>0</v>
      </c>
      <c r="I26" s="910">
        <f>özkaynak!I26</f>
        <v>0</v>
      </c>
      <c r="J26" s="910">
        <f>özkaynak!J26</f>
        <v>0</v>
      </c>
      <c r="K26" s="910">
        <f>özkaynak!K26</f>
        <v>0</v>
      </c>
      <c r="L26" s="910">
        <f>özkaynak!L26</f>
        <v>0</v>
      </c>
      <c r="M26" s="910">
        <f>özkaynak!M26</f>
        <v>0</v>
      </c>
      <c r="N26" s="910">
        <f>özkaynak!N26</f>
        <v>0</v>
      </c>
      <c r="O26" s="910">
        <f>özkaynak!O26</f>
        <v>0</v>
      </c>
      <c r="P26" s="853">
        <f>özkaynak!P26</f>
        <v>0</v>
      </c>
    </row>
    <row r="27" spans="1:16" ht="15" customHeight="1">
      <c r="A27" s="851" t="s">
        <v>669</v>
      </c>
      <c r="B27" s="88"/>
      <c r="C27" s="879">
        <f>özkaynak!C27</f>
        <v>0</v>
      </c>
      <c r="D27" s="910">
        <f>özkaynak!D27</f>
        <v>0</v>
      </c>
      <c r="E27" s="910">
        <f>özkaynak!E27</f>
        <v>0</v>
      </c>
      <c r="F27" s="910">
        <f>özkaynak!F27</f>
        <v>0</v>
      </c>
      <c r="G27" s="910">
        <f>özkaynak!G27</f>
        <v>0</v>
      </c>
      <c r="H27" s="910">
        <f>özkaynak!H27</f>
        <v>0</v>
      </c>
      <c r="I27" s="910">
        <f>özkaynak!I27</f>
        <v>0</v>
      </c>
      <c r="J27" s="910">
        <f>özkaynak!J27</f>
        <v>0</v>
      </c>
      <c r="K27" s="910">
        <f>özkaynak!K27</f>
        <v>0</v>
      </c>
      <c r="L27" s="910">
        <f>özkaynak!L27</f>
        <v>0</v>
      </c>
      <c r="M27" s="910">
        <f>özkaynak!M27</f>
        <v>4039</v>
      </c>
      <c r="N27" s="910">
        <f>özkaynak!N27</f>
        <v>76731</v>
      </c>
      <c r="O27" s="910">
        <f>özkaynak!O27</f>
        <v>-80770</v>
      </c>
      <c r="P27" s="853">
        <f>özkaynak!P27</f>
        <v>0</v>
      </c>
    </row>
    <row r="28" spans="1:16" ht="15" customHeight="1">
      <c r="A28" s="851" t="s">
        <v>670</v>
      </c>
      <c r="B28" s="88"/>
      <c r="C28" s="879">
        <f>özkaynak!C28</f>
        <v>0</v>
      </c>
      <c r="D28" s="910">
        <f>özkaynak!D28</f>
        <v>0</v>
      </c>
      <c r="E28" s="910">
        <f>özkaynak!E28</f>
        <v>0</v>
      </c>
      <c r="F28" s="910">
        <f>özkaynak!F28</f>
        <v>0</v>
      </c>
      <c r="G28" s="910">
        <f>özkaynak!G28</f>
        <v>0</v>
      </c>
      <c r="H28" s="910">
        <f>özkaynak!H28</f>
        <v>0</v>
      </c>
      <c r="I28" s="910">
        <f>özkaynak!I28</f>
        <v>0</v>
      </c>
      <c r="J28" s="910">
        <f>özkaynak!J28</f>
        <v>0</v>
      </c>
      <c r="K28" s="910">
        <f>özkaynak!K28</f>
        <v>0</v>
      </c>
      <c r="L28" s="910">
        <f>özkaynak!L28</f>
        <v>0</v>
      </c>
      <c r="M28" s="910">
        <f>özkaynak!M28</f>
        <v>0</v>
      </c>
      <c r="N28" s="910">
        <f>özkaynak!N28</f>
        <v>0</v>
      </c>
      <c r="O28" s="910">
        <f>özkaynak!O28</f>
        <v>0</v>
      </c>
      <c r="P28" s="853">
        <f>özkaynak!P28</f>
        <v>0</v>
      </c>
    </row>
    <row r="29" spans="1:16" s="56" customFormat="1" ht="15" customHeight="1">
      <c r="A29" s="855"/>
      <c r="B29" s="770"/>
      <c r="C29" s="850"/>
      <c r="D29" s="850"/>
      <c r="E29" s="850"/>
      <c r="F29" s="850"/>
      <c r="G29" s="850"/>
      <c r="H29" s="850"/>
      <c r="I29" s="850"/>
      <c r="J29" s="850"/>
      <c r="K29" s="850"/>
      <c r="L29" s="850"/>
      <c r="M29" s="850"/>
      <c r="N29" s="850"/>
      <c r="O29" s="850"/>
      <c r="P29" s="849"/>
    </row>
    <row r="30" spans="1:16" s="56" customFormat="1" ht="15" customHeight="1">
      <c r="A30" s="847" t="s">
        <v>671</v>
      </c>
      <c r="B30" s="770"/>
      <c r="C30" s="850">
        <f>özkaynak!C30</f>
        <v>175000</v>
      </c>
      <c r="D30" s="850">
        <f>özkaynak!D30</f>
        <v>0</v>
      </c>
      <c r="E30" s="850">
        <f>özkaynak!E30</f>
        <v>0</v>
      </c>
      <c r="F30" s="850">
        <f>özkaynak!F30</f>
        <v>0</v>
      </c>
      <c r="G30" s="850">
        <f>özkaynak!G30</f>
        <v>0</v>
      </c>
      <c r="H30" s="850">
        <f>özkaynak!H30</f>
        <v>-2613</v>
      </c>
      <c r="I30" s="850">
        <f>özkaynak!I30</f>
        <v>0</v>
      </c>
      <c r="J30" s="850">
        <f>özkaynak!J30</f>
        <v>0</v>
      </c>
      <c r="K30" s="850">
        <f>özkaynak!K30</f>
        <v>850</v>
      </c>
      <c r="L30" s="850">
        <f>özkaynak!L30</f>
        <v>0</v>
      </c>
      <c r="M30" s="850">
        <f>özkaynak!M30</f>
        <v>22912</v>
      </c>
      <c r="N30" s="850">
        <f>özkaynak!N30</f>
        <v>126660</v>
      </c>
      <c r="O30" s="850">
        <f>özkaynak!O30</f>
        <v>16787</v>
      </c>
      <c r="P30" s="849">
        <f>özkaynak!P30</f>
        <v>339596</v>
      </c>
    </row>
    <row r="31" spans="1:16" s="56" customFormat="1" ht="15" customHeight="1">
      <c r="A31" s="856"/>
      <c r="B31" s="857"/>
      <c r="C31" s="858"/>
      <c r="D31" s="858"/>
      <c r="E31" s="858"/>
      <c r="F31" s="858"/>
      <c r="G31" s="858"/>
      <c r="H31" s="858"/>
      <c r="I31" s="858"/>
      <c r="J31" s="858"/>
      <c r="K31" s="858"/>
      <c r="L31" s="858"/>
      <c r="M31" s="858"/>
      <c r="N31" s="858"/>
      <c r="O31" s="858"/>
      <c r="P31" s="859"/>
    </row>
    <row r="32" spans="1:16" ht="15" customHeight="1">
      <c r="A32" s="860"/>
      <c r="B32" s="117"/>
      <c r="C32" s="861"/>
      <c r="D32" s="861"/>
      <c r="E32" s="861"/>
      <c r="F32" s="861"/>
      <c r="G32" s="861"/>
      <c r="H32" s="861"/>
      <c r="I32" s="861"/>
      <c r="J32" s="861"/>
      <c r="K32" s="861"/>
      <c r="L32" s="861"/>
      <c r="M32" s="861"/>
      <c r="N32" s="861"/>
      <c r="O32" s="861"/>
      <c r="P32" s="853"/>
    </row>
    <row r="33" spans="1:16" ht="15" customHeight="1">
      <c r="A33" s="843" t="s">
        <v>100</v>
      </c>
      <c r="B33" s="770"/>
      <c r="C33" s="861"/>
      <c r="D33" s="861"/>
      <c r="E33" s="861"/>
      <c r="F33" s="861"/>
      <c r="G33" s="861"/>
      <c r="H33" s="861"/>
      <c r="I33" s="861"/>
      <c r="J33" s="861"/>
      <c r="K33" s="861"/>
      <c r="L33" s="861"/>
      <c r="M33" s="861"/>
      <c r="N33" s="861"/>
      <c r="O33" s="861"/>
      <c r="P33" s="853"/>
    </row>
    <row r="34" spans="1:16" ht="15" customHeight="1">
      <c r="A34" s="846" t="str">
        <f>+özkaynak!A34</f>
        <v>(31/03/2025)</v>
      </c>
      <c r="B34" s="770"/>
      <c r="C34" s="861"/>
      <c r="D34" s="861"/>
      <c r="E34" s="861"/>
      <c r="F34" s="861"/>
      <c r="G34" s="861"/>
      <c r="H34" s="861"/>
      <c r="I34" s="861"/>
      <c r="J34" s="861"/>
      <c r="K34" s="861"/>
      <c r="L34" s="861"/>
      <c r="M34" s="861"/>
      <c r="N34" s="861"/>
      <c r="O34" s="861"/>
      <c r="P34" s="853"/>
    </row>
    <row r="35" spans="1:16" s="56" customFormat="1" ht="15" customHeight="1">
      <c r="A35" s="847" t="s">
        <v>655</v>
      </c>
      <c r="B35" s="770"/>
      <c r="C35" s="911">
        <f>özkaynak!C35</f>
        <v>175000</v>
      </c>
      <c r="D35" s="911">
        <f>özkaynak!D35</f>
        <v>0</v>
      </c>
      <c r="E35" s="911">
        <f>özkaynak!E35</f>
        <v>0</v>
      </c>
      <c r="F35" s="911">
        <f>özkaynak!F35</f>
        <v>0</v>
      </c>
      <c r="G35" s="911">
        <f>özkaynak!G35</f>
        <v>0</v>
      </c>
      <c r="H35" s="911">
        <f>özkaynak!H35</f>
        <v>-4117</v>
      </c>
      <c r="I35" s="911">
        <f>özkaynak!I35</f>
        <v>0</v>
      </c>
      <c r="J35" s="911">
        <f>özkaynak!J35</f>
        <v>0</v>
      </c>
      <c r="K35" s="911">
        <f>özkaynak!K35</f>
        <v>-1755</v>
      </c>
      <c r="L35" s="911">
        <f>özkaynak!L35</f>
        <v>0</v>
      </c>
      <c r="M35" s="911">
        <f>özkaynak!M35</f>
        <v>22912</v>
      </c>
      <c r="N35" s="911">
        <f>özkaynak!N35</f>
        <v>126660</v>
      </c>
      <c r="O35" s="911">
        <f>özkaynak!O35</f>
        <v>86610</v>
      </c>
      <c r="P35" s="849">
        <f>özkaynak!P35</f>
        <v>405310</v>
      </c>
    </row>
    <row r="36" spans="1:16" s="56" customFormat="1" ht="15" customHeight="1">
      <c r="A36" s="847" t="s">
        <v>656</v>
      </c>
      <c r="B36" s="770"/>
      <c r="C36" s="862">
        <f>özkaynak!C36</f>
        <v>0</v>
      </c>
      <c r="D36" s="862">
        <f>özkaynak!D36</f>
        <v>0</v>
      </c>
      <c r="E36" s="862">
        <f>özkaynak!E36</f>
        <v>0</v>
      </c>
      <c r="F36" s="862">
        <f>özkaynak!F36</f>
        <v>0</v>
      </c>
      <c r="G36" s="862">
        <f>özkaynak!G36</f>
        <v>0</v>
      </c>
      <c r="H36" s="862">
        <f>özkaynak!H36</f>
        <v>0</v>
      </c>
      <c r="I36" s="862">
        <f>özkaynak!I36</f>
        <v>0</v>
      </c>
      <c r="J36" s="862">
        <f>özkaynak!J36</f>
        <v>0</v>
      </c>
      <c r="K36" s="862">
        <f>özkaynak!K36</f>
        <v>0</v>
      </c>
      <c r="L36" s="862">
        <f>özkaynak!L36</f>
        <v>0</v>
      </c>
      <c r="M36" s="862">
        <f>özkaynak!M36</f>
        <v>0</v>
      </c>
      <c r="N36" s="862">
        <f>özkaynak!N36</f>
        <v>0</v>
      </c>
      <c r="O36" s="862">
        <f>özkaynak!O36</f>
        <v>0</v>
      </c>
      <c r="P36" s="849">
        <f>özkaynak!P36</f>
        <v>0</v>
      </c>
    </row>
    <row r="37" spans="1:16" ht="15" customHeight="1">
      <c r="A37" s="851" t="s">
        <v>657</v>
      </c>
      <c r="B37" s="88"/>
      <c r="C37" s="879">
        <f>özkaynak!C37</f>
        <v>0</v>
      </c>
      <c r="D37" s="879">
        <f>özkaynak!D37</f>
        <v>0</v>
      </c>
      <c r="E37" s="879">
        <f>özkaynak!E37</f>
        <v>0</v>
      </c>
      <c r="F37" s="879">
        <f>özkaynak!F37</f>
        <v>0</v>
      </c>
      <c r="G37" s="879">
        <f>özkaynak!G37</f>
        <v>0</v>
      </c>
      <c r="H37" s="879">
        <f>özkaynak!H37</f>
        <v>0</v>
      </c>
      <c r="I37" s="879">
        <f>özkaynak!I37</f>
        <v>0</v>
      </c>
      <c r="J37" s="879">
        <f>özkaynak!J37</f>
        <v>0</v>
      </c>
      <c r="K37" s="879">
        <f>özkaynak!K37</f>
        <v>0</v>
      </c>
      <c r="L37" s="879">
        <f>özkaynak!L37</f>
        <v>0</v>
      </c>
      <c r="M37" s="879">
        <f>özkaynak!M37</f>
        <v>0</v>
      </c>
      <c r="N37" s="879">
        <f>özkaynak!N37</f>
        <v>0</v>
      </c>
      <c r="O37" s="879">
        <f>özkaynak!O37</f>
        <v>0</v>
      </c>
      <c r="P37" s="853">
        <f>özkaynak!P37</f>
        <v>0</v>
      </c>
    </row>
    <row r="38" spans="1:16" ht="15" customHeight="1">
      <c r="A38" s="851" t="s">
        <v>658</v>
      </c>
      <c r="B38" s="88"/>
      <c r="C38" s="879">
        <f>özkaynak!C38</f>
        <v>0</v>
      </c>
      <c r="D38" s="879">
        <f>özkaynak!D38</f>
        <v>0</v>
      </c>
      <c r="E38" s="879">
        <f>özkaynak!E38</f>
        <v>0</v>
      </c>
      <c r="F38" s="879">
        <f>özkaynak!F38</f>
        <v>0</v>
      </c>
      <c r="G38" s="879">
        <f>özkaynak!G38</f>
        <v>0</v>
      </c>
      <c r="H38" s="879">
        <f>özkaynak!H38</f>
        <v>0</v>
      </c>
      <c r="I38" s="879">
        <f>özkaynak!I38</f>
        <v>0</v>
      </c>
      <c r="J38" s="879">
        <f>özkaynak!J38</f>
        <v>0</v>
      </c>
      <c r="K38" s="879">
        <f>özkaynak!K38</f>
        <v>0</v>
      </c>
      <c r="L38" s="879">
        <f>özkaynak!L38</f>
        <v>0</v>
      </c>
      <c r="M38" s="879">
        <f>özkaynak!M38</f>
        <v>0</v>
      </c>
      <c r="N38" s="879">
        <f>özkaynak!N38</f>
        <v>0</v>
      </c>
      <c r="O38" s="879">
        <f>özkaynak!O38</f>
        <v>0</v>
      </c>
      <c r="P38" s="853">
        <f>özkaynak!P38</f>
        <v>0</v>
      </c>
    </row>
    <row r="39" spans="1:16" s="56" customFormat="1" ht="15" customHeight="1">
      <c r="A39" s="847" t="s">
        <v>659</v>
      </c>
      <c r="B39" s="770"/>
      <c r="C39" s="862">
        <f>özkaynak!C39</f>
        <v>175000</v>
      </c>
      <c r="D39" s="862">
        <f>özkaynak!D39</f>
        <v>0</v>
      </c>
      <c r="E39" s="862">
        <f>özkaynak!E39</f>
        <v>0</v>
      </c>
      <c r="F39" s="862">
        <f>özkaynak!F39</f>
        <v>0</v>
      </c>
      <c r="G39" s="862">
        <f>özkaynak!G39</f>
        <v>0</v>
      </c>
      <c r="H39" s="862">
        <f>özkaynak!H39</f>
        <v>-4117</v>
      </c>
      <c r="I39" s="862">
        <f>özkaynak!I39</f>
        <v>0</v>
      </c>
      <c r="J39" s="862">
        <f>özkaynak!J39</f>
        <v>0</v>
      </c>
      <c r="K39" s="862">
        <f>özkaynak!K39</f>
        <v>-1755</v>
      </c>
      <c r="L39" s="862">
        <f>özkaynak!L39</f>
        <v>0</v>
      </c>
      <c r="M39" s="862">
        <f>özkaynak!M39</f>
        <v>22912</v>
      </c>
      <c r="N39" s="862">
        <f>özkaynak!N39</f>
        <v>126660</v>
      </c>
      <c r="O39" s="862">
        <f>özkaynak!O39</f>
        <v>86610</v>
      </c>
      <c r="P39" s="849">
        <f>özkaynak!P39</f>
        <v>405310</v>
      </c>
    </row>
    <row r="40" spans="1:16" s="56" customFormat="1" ht="15" customHeight="1">
      <c r="A40" s="847" t="s">
        <v>660</v>
      </c>
      <c r="B40" s="770"/>
      <c r="C40" s="911">
        <f>özkaynak!C40</f>
        <v>0</v>
      </c>
      <c r="D40" s="911">
        <f>özkaynak!D40</f>
        <v>0</v>
      </c>
      <c r="E40" s="911">
        <f>özkaynak!E40</f>
        <v>0</v>
      </c>
      <c r="F40" s="911">
        <f>özkaynak!F40</f>
        <v>0</v>
      </c>
      <c r="G40" s="911">
        <f>özkaynak!G40</f>
        <v>0</v>
      </c>
      <c r="H40" s="911">
        <f>özkaynak!H40</f>
        <v>1998</v>
      </c>
      <c r="I40" s="911">
        <f>özkaynak!I40</f>
        <v>0</v>
      </c>
      <c r="J40" s="911">
        <f>özkaynak!J40</f>
        <v>0</v>
      </c>
      <c r="K40" s="911">
        <f>özkaynak!K40</f>
        <v>-2572</v>
      </c>
      <c r="L40" s="911">
        <f>özkaynak!L40</f>
        <v>0</v>
      </c>
      <c r="M40" s="911">
        <f>özkaynak!M40</f>
        <v>0</v>
      </c>
      <c r="N40" s="911">
        <f>özkaynak!N40</f>
        <v>0</v>
      </c>
      <c r="O40" s="911">
        <f>özkaynak!O40</f>
        <v>420</v>
      </c>
      <c r="P40" s="849">
        <f>özkaynak!P40</f>
        <v>-154</v>
      </c>
    </row>
    <row r="41" spans="1:16" s="56" customFormat="1" ht="15">
      <c r="A41" s="847" t="s">
        <v>661</v>
      </c>
      <c r="B41" s="770"/>
      <c r="C41" s="911">
        <f>özkaynak!C41</f>
        <v>0</v>
      </c>
      <c r="D41" s="911">
        <f>özkaynak!D41</f>
        <v>0</v>
      </c>
      <c r="E41" s="911">
        <f>özkaynak!E41</f>
        <v>0</v>
      </c>
      <c r="F41" s="911">
        <f>özkaynak!F41</f>
        <v>0</v>
      </c>
      <c r="G41" s="911">
        <f>özkaynak!G41</f>
        <v>0</v>
      </c>
      <c r="H41" s="911">
        <f>özkaynak!H41</f>
        <v>0</v>
      </c>
      <c r="I41" s="911">
        <f>özkaynak!I41</f>
        <v>0</v>
      </c>
      <c r="J41" s="911">
        <f>özkaynak!J41</f>
        <v>0</v>
      </c>
      <c r="K41" s="911">
        <f>özkaynak!K41</f>
        <v>0</v>
      </c>
      <c r="L41" s="911">
        <f>özkaynak!L41</f>
        <v>0</v>
      </c>
      <c r="M41" s="911">
        <f>özkaynak!M41</f>
        <v>0</v>
      </c>
      <c r="N41" s="911">
        <f>özkaynak!N41</f>
        <v>0</v>
      </c>
      <c r="O41" s="911">
        <f>özkaynak!O41</f>
        <v>0</v>
      </c>
      <c r="P41" s="849">
        <f>özkaynak!P41</f>
        <v>0</v>
      </c>
    </row>
    <row r="42" spans="1:16" s="56" customFormat="1" ht="15">
      <c r="A42" s="863" t="s">
        <v>662</v>
      </c>
      <c r="B42" s="770"/>
      <c r="C42" s="911">
        <f>özkaynak!C42</f>
        <v>0</v>
      </c>
      <c r="D42" s="911">
        <f>özkaynak!D42</f>
        <v>0</v>
      </c>
      <c r="E42" s="911">
        <f>özkaynak!E42</f>
        <v>0</v>
      </c>
      <c r="F42" s="911">
        <f>özkaynak!F42</f>
        <v>0</v>
      </c>
      <c r="G42" s="911">
        <f>özkaynak!G42</f>
        <v>0</v>
      </c>
      <c r="H42" s="911">
        <f>özkaynak!H42</f>
        <v>0</v>
      </c>
      <c r="I42" s="911">
        <f>özkaynak!I42</f>
        <v>0</v>
      </c>
      <c r="J42" s="911">
        <f>özkaynak!J42</f>
        <v>0</v>
      </c>
      <c r="K42" s="911">
        <f>özkaynak!K42</f>
        <v>0</v>
      </c>
      <c r="L42" s="911">
        <f>özkaynak!L42</f>
        <v>0</v>
      </c>
      <c r="M42" s="911">
        <f>özkaynak!M42</f>
        <v>0</v>
      </c>
      <c r="N42" s="911">
        <f>özkaynak!N42</f>
        <v>0</v>
      </c>
      <c r="O42" s="911">
        <f>özkaynak!O42</f>
        <v>0</v>
      </c>
      <c r="P42" s="849">
        <f>özkaynak!P42</f>
        <v>0</v>
      </c>
    </row>
    <row r="43" spans="1:16" s="56" customFormat="1" ht="30">
      <c r="A43" s="863" t="s">
        <v>663</v>
      </c>
      <c r="B43" s="770"/>
      <c r="C43" s="911">
        <f>özkaynak!C43</f>
        <v>0</v>
      </c>
      <c r="D43" s="911">
        <f>özkaynak!D43</f>
        <v>0</v>
      </c>
      <c r="E43" s="911">
        <f>özkaynak!E43</f>
        <v>0</v>
      </c>
      <c r="F43" s="911">
        <f>özkaynak!F43</f>
        <v>0</v>
      </c>
      <c r="G43" s="911">
        <f>özkaynak!G43</f>
        <v>0</v>
      </c>
      <c r="H43" s="911">
        <f>özkaynak!H43</f>
        <v>0</v>
      </c>
      <c r="I43" s="911">
        <f>özkaynak!I43</f>
        <v>0</v>
      </c>
      <c r="J43" s="911">
        <f>özkaynak!J43</f>
        <v>0</v>
      </c>
      <c r="K43" s="911">
        <f>özkaynak!K43</f>
        <v>0</v>
      </c>
      <c r="L43" s="911">
        <f>özkaynak!L43</f>
        <v>0</v>
      </c>
      <c r="M43" s="911">
        <f>özkaynak!M43</f>
        <v>0</v>
      </c>
      <c r="N43" s="911">
        <f>özkaynak!N43</f>
        <v>0</v>
      </c>
      <c r="O43" s="911">
        <f>özkaynak!O43</f>
        <v>0</v>
      </c>
      <c r="P43" s="849">
        <f>özkaynak!P43</f>
        <v>0</v>
      </c>
    </row>
    <row r="44" spans="1:16" s="56" customFormat="1" ht="15">
      <c r="A44" s="863" t="s">
        <v>664</v>
      </c>
      <c r="B44" s="770"/>
      <c r="C44" s="909">
        <f>özkaynak!C44</f>
        <v>0</v>
      </c>
      <c r="D44" s="909">
        <f>özkaynak!D44</f>
        <v>0</v>
      </c>
      <c r="E44" s="909">
        <f>özkaynak!E44</f>
        <v>0</v>
      </c>
      <c r="F44" s="909">
        <f>özkaynak!F44</f>
        <v>0</v>
      </c>
      <c r="G44" s="909">
        <f>özkaynak!G44</f>
        <v>0</v>
      </c>
      <c r="H44" s="909">
        <f>özkaynak!H44</f>
        <v>0</v>
      </c>
      <c r="I44" s="909">
        <f>özkaynak!I44</f>
        <v>0</v>
      </c>
      <c r="J44" s="909">
        <f>özkaynak!J44</f>
        <v>0</v>
      </c>
      <c r="K44" s="909">
        <f>özkaynak!K44</f>
        <v>0</v>
      </c>
      <c r="L44" s="909">
        <f>özkaynak!L44</f>
        <v>0</v>
      </c>
      <c r="M44" s="909">
        <f>özkaynak!M44</f>
        <v>0</v>
      </c>
      <c r="N44" s="909">
        <f>özkaynak!N44</f>
        <v>0</v>
      </c>
      <c r="O44" s="909">
        <f>özkaynak!O44</f>
        <v>0</v>
      </c>
      <c r="P44" s="849">
        <f>özkaynak!P44</f>
        <v>0</v>
      </c>
    </row>
    <row r="45" spans="1:16" s="56" customFormat="1" ht="15">
      <c r="A45" s="863" t="s">
        <v>665</v>
      </c>
      <c r="B45" s="770"/>
      <c r="C45" s="909">
        <f>özkaynak!C45</f>
        <v>0</v>
      </c>
      <c r="D45" s="909">
        <f>özkaynak!D45</f>
        <v>0</v>
      </c>
      <c r="E45" s="909">
        <f>özkaynak!E45</f>
        <v>0</v>
      </c>
      <c r="F45" s="909">
        <f>özkaynak!F45</f>
        <v>0</v>
      </c>
      <c r="G45" s="909">
        <f>özkaynak!G45</f>
        <v>0</v>
      </c>
      <c r="H45" s="909">
        <f>özkaynak!H45</f>
        <v>0</v>
      </c>
      <c r="I45" s="909">
        <f>özkaynak!I45</f>
        <v>0</v>
      </c>
      <c r="J45" s="909">
        <f>özkaynak!J45</f>
        <v>0</v>
      </c>
      <c r="K45" s="909">
        <f>özkaynak!K45</f>
        <v>0</v>
      </c>
      <c r="L45" s="909">
        <f>özkaynak!L45</f>
        <v>0</v>
      </c>
      <c r="M45" s="909">
        <f>özkaynak!M45</f>
        <v>0</v>
      </c>
      <c r="N45" s="909">
        <f>özkaynak!N45</f>
        <v>0</v>
      </c>
      <c r="O45" s="909">
        <f>özkaynak!O45</f>
        <v>0</v>
      </c>
      <c r="P45" s="849">
        <f>özkaynak!P45</f>
        <v>0</v>
      </c>
    </row>
    <row r="46" spans="1:16" s="56" customFormat="1" ht="30">
      <c r="A46" s="863" t="s">
        <v>666</v>
      </c>
      <c r="B46" s="770"/>
      <c r="C46" s="909">
        <f>özkaynak!C46</f>
        <v>0</v>
      </c>
      <c r="D46" s="909">
        <f>özkaynak!D46</f>
        <v>0</v>
      </c>
      <c r="E46" s="909">
        <f>özkaynak!E46</f>
        <v>0</v>
      </c>
      <c r="F46" s="909">
        <f>özkaynak!F46</f>
        <v>0</v>
      </c>
      <c r="G46" s="909">
        <f>özkaynak!G46</f>
        <v>0</v>
      </c>
      <c r="H46" s="909">
        <f>özkaynak!H46</f>
        <v>0</v>
      </c>
      <c r="I46" s="909">
        <f>özkaynak!I46</f>
        <v>0</v>
      </c>
      <c r="J46" s="909">
        <f>özkaynak!J46</f>
        <v>0</v>
      </c>
      <c r="K46" s="909">
        <f>özkaynak!K46</f>
        <v>0</v>
      </c>
      <c r="L46" s="909">
        <f>özkaynak!L46</f>
        <v>0</v>
      </c>
      <c r="M46" s="909">
        <f>özkaynak!M46</f>
        <v>0</v>
      </c>
      <c r="N46" s="909">
        <f>özkaynak!N46</f>
        <v>0</v>
      </c>
      <c r="O46" s="909">
        <f>özkaynak!O46</f>
        <v>0</v>
      </c>
      <c r="P46" s="849">
        <f>özkaynak!P46</f>
        <v>0</v>
      </c>
    </row>
    <row r="47" spans="1:16" s="56" customFormat="1" ht="15" customHeight="1">
      <c r="A47" s="847" t="s">
        <v>667</v>
      </c>
      <c r="B47" s="770"/>
      <c r="C47" s="862">
        <f>özkaynak!C47</f>
        <v>0</v>
      </c>
      <c r="D47" s="862">
        <f>özkaynak!D47</f>
        <v>0</v>
      </c>
      <c r="E47" s="862">
        <f>özkaynak!E47</f>
        <v>0</v>
      </c>
      <c r="F47" s="862">
        <f>özkaynak!F47</f>
        <v>0</v>
      </c>
      <c r="G47" s="862">
        <f>özkaynak!G47</f>
        <v>0</v>
      </c>
      <c r="H47" s="862">
        <f>özkaynak!H47</f>
        <v>0</v>
      </c>
      <c r="I47" s="862">
        <f>özkaynak!I47</f>
        <v>0</v>
      </c>
      <c r="J47" s="862">
        <f>özkaynak!J47</f>
        <v>0</v>
      </c>
      <c r="K47" s="862">
        <f>özkaynak!K47</f>
        <v>0</v>
      </c>
      <c r="L47" s="862">
        <f>özkaynak!L47</f>
        <v>0</v>
      </c>
      <c r="M47" s="862">
        <f>özkaynak!M47</f>
        <v>4330</v>
      </c>
      <c r="N47" s="862">
        <f>özkaynak!N47</f>
        <v>82280</v>
      </c>
      <c r="O47" s="862">
        <f>özkaynak!O47</f>
        <v>-86610</v>
      </c>
      <c r="P47" s="849">
        <f>özkaynak!P47</f>
        <v>0</v>
      </c>
    </row>
    <row r="48" spans="1:16" ht="15" customHeight="1">
      <c r="A48" s="851" t="s">
        <v>668</v>
      </c>
      <c r="B48" s="88"/>
      <c r="C48" s="879">
        <f>özkaynak!C48</f>
        <v>0</v>
      </c>
      <c r="D48" s="879">
        <f>özkaynak!D48</f>
        <v>0</v>
      </c>
      <c r="E48" s="879">
        <f>özkaynak!E48</f>
        <v>0</v>
      </c>
      <c r="F48" s="879">
        <f>özkaynak!F48</f>
        <v>0</v>
      </c>
      <c r="G48" s="879">
        <f>özkaynak!G48</f>
        <v>0</v>
      </c>
      <c r="H48" s="879">
        <f>özkaynak!H48</f>
        <v>0</v>
      </c>
      <c r="I48" s="879">
        <f>özkaynak!I48</f>
        <v>0</v>
      </c>
      <c r="J48" s="879">
        <f>özkaynak!J48</f>
        <v>0</v>
      </c>
      <c r="K48" s="879">
        <f>özkaynak!K48</f>
        <v>0</v>
      </c>
      <c r="L48" s="879">
        <f>özkaynak!L48</f>
        <v>0</v>
      </c>
      <c r="M48" s="879">
        <f>özkaynak!M48</f>
        <v>0</v>
      </c>
      <c r="N48" s="879">
        <f>özkaynak!N48</f>
        <v>0</v>
      </c>
      <c r="O48" s="879">
        <f>özkaynak!O48</f>
        <v>0</v>
      </c>
      <c r="P48" s="853">
        <f>özkaynak!P48</f>
        <v>0</v>
      </c>
    </row>
    <row r="49" spans="1:17" ht="15" customHeight="1">
      <c r="A49" s="851" t="s">
        <v>669</v>
      </c>
      <c r="B49" s="88"/>
      <c r="C49" s="879">
        <f>özkaynak!C49</f>
        <v>0</v>
      </c>
      <c r="D49" s="879">
        <f>özkaynak!D49</f>
        <v>0</v>
      </c>
      <c r="E49" s="879">
        <f>özkaynak!E49</f>
        <v>0</v>
      </c>
      <c r="F49" s="879">
        <f>özkaynak!F49</f>
        <v>0</v>
      </c>
      <c r="G49" s="879">
        <f>özkaynak!G49</f>
        <v>0</v>
      </c>
      <c r="H49" s="879">
        <f>özkaynak!H49</f>
        <v>0</v>
      </c>
      <c r="I49" s="879">
        <f>özkaynak!I49</f>
        <v>0</v>
      </c>
      <c r="J49" s="879">
        <f>özkaynak!J49</f>
        <v>0</v>
      </c>
      <c r="K49" s="879">
        <f>özkaynak!K49</f>
        <v>0</v>
      </c>
      <c r="L49" s="879">
        <f>özkaynak!L49</f>
        <v>0</v>
      </c>
      <c r="M49" s="879">
        <f>özkaynak!M49</f>
        <v>4330</v>
      </c>
      <c r="N49" s="879">
        <f>özkaynak!N49</f>
        <v>82280</v>
      </c>
      <c r="O49" s="879">
        <f>özkaynak!O49</f>
        <v>-86610</v>
      </c>
      <c r="P49" s="853">
        <f>özkaynak!P49</f>
        <v>0</v>
      </c>
    </row>
    <row r="50" spans="1:17" ht="15" customHeight="1">
      <c r="A50" s="851" t="s">
        <v>670</v>
      </c>
      <c r="B50" s="88"/>
      <c r="C50" s="879">
        <f>özkaynak!C50</f>
        <v>0</v>
      </c>
      <c r="D50" s="879">
        <f>özkaynak!D50</f>
        <v>0</v>
      </c>
      <c r="E50" s="879">
        <f>özkaynak!E50</f>
        <v>0</v>
      </c>
      <c r="F50" s="879">
        <f>özkaynak!F50</f>
        <v>0</v>
      </c>
      <c r="G50" s="879">
        <f>özkaynak!G50</f>
        <v>0</v>
      </c>
      <c r="H50" s="879">
        <f>özkaynak!H50</f>
        <v>0</v>
      </c>
      <c r="I50" s="879">
        <f>özkaynak!I50</f>
        <v>0</v>
      </c>
      <c r="J50" s="879">
        <f>özkaynak!J50</f>
        <v>0</v>
      </c>
      <c r="K50" s="879">
        <f>özkaynak!K50</f>
        <v>0</v>
      </c>
      <c r="L50" s="879">
        <f>özkaynak!L50</f>
        <v>0</v>
      </c>
      <c r="M50" s="879">
        <f>özkaynak!M50</f>
        <v>0</v>
      </c>
      <c r="N50" s="879">
        <f>özkaynak!N50</f>
        <v>0</v>
      </c>
      <c r="O50" s="879">
        <f>özkaynak!O50</f>
        <v>0</v>
      </c>
      <c r="P50" s="853">
        <f>özkaynak!P50</f>
        <v>0</v>
      </c>
    </row>
    <row r="51" spans="1:17" ht="15" customHeight="1">
      <c r="A51" s="851"/>
      <c r="B51" s="88"/>
      <c r="C51" s="864"/>
      <c r="D51" s="864"/>
      <c r="E51" s="864"/>
      <c r="F51" s="864"/>
      <c r="G51" s="864"/>
      <c r="H51" s="864"/>
      <c r="I51" s="864"/>
      <c r="J51" s="864"/>
      <c r="K51" s="864"/>
      <c r="L51" s="864"/>
      <c r="M51" s="864"/>
      <c r="N51" s="864"/>
      <c r="O51" s="864"/>
      <c r="P51" s="853"/>
    </row>
    <row r="52" spans="1:17" s="56" customFormat="1" ht="15" customHeight="1">
      <c r="A52" s="856" t="s">
        <v>671</v>
      </c>
      <c r="B52" s="857"/>
      <c r="C52" s="858">
        <f>özkaynak!C52</f>
        <v>175000</v>
      </c>
      <c r="D52" s="858">
        <f>özkaynak!D52</f>
        <v>0</v>
      </c>
      <c r="E52" s="858">
        <f>özkaynak!E52</f>
        <v>0</v>
      </c>
      <c r="F52" s="858">
        <f>özkaynak!F52</f>
        <v>0</v>
      </c>
      <c r="G52" s="858">
        <f>özkaynak!G52</f>
        <v>0</v>
      </c>
      <c r="H52" s="858">
        <f>özkaynak!H52</f>
        <v>-2119</v>
      </c>
      <c r="I52" s="858">
        <f>özkaynak!I52</f>
        <v>0</v>
      </c>
      <c r="J52" s="858">
        <f>özkaynak!J52</f>
        <v>0</v>
      </c>
      <c r="K52" s="858">
        <f>özkaynak!K52</f>
        <v>-4327</v>
      </c>
      <c r="L52" s="858">
        <f>özkaynak!L52</f>
        <v>0</v>
      </c>
      <c r="M52" s="858">
        <f>özkaynak!M52</f>
        <v>27242</v>
      </c>
      <c r="N52" s="858">
        <f>özkaynak!N52</f>
        <v>208940</v>
      </c>
      <c r="O52" s="858">
        <f>özkaynak!O52</f>
        <v>420</v>
      </c>
      <c r="P52" s="859">
        <f>özkaynak!P52</f>
        <v>405156</v>
      </c>
    </row>
    <row r="53" spans="1:17" s="56" customFormat="1" ht="9" customHeight="1">
      <c r="A53" s="865"/>
      <c r="B53" s="866"/>
      <c r="C53" s="867"/>
      <c r="D53" s="867"/>
      <c r="E53" s="867"/>
      <c r="F53" s="867"/>
      <c r="G53" s="867"/>
      <c r="H53" s="867"/>
      <c r="I53" s="867"/>
      <c r="J53" s="867"/>
      <c r="K53" s="867"/>
      <c r="L53" s="867"/>
      <c r="M53" s="867"/>
      <c r="N53" s="867"/>
      <c r="O53" s="867"/>
      <c r="P53" s="867"/>
      <c r="Q53" s="868"/>
    </row>
    <row r="54" spans="1:17" s="152" customFormat="1" ht="14.25">
      <c r="A54" s="869" t="s">
        <v>672</v>
      </c>
    </row>
    <row r="55" spans="1:17" ht="14.25">
      <c r="A55" s="869" t="s">
        <v>673</v>
      </c>
    </row>
    <row r="56" spans="1:17" ht="14.25">
      <c r="A56" s="869" t="s">
        <v>674</v>
      </c>
    </row>
    <row r="57" spans="1:17" ht="14.25">
      <c r="A57" s="869" t="s">
        <v>675</v>
      </c>
    </row>
    <row r="58" spans="1:17" ht="14.25">
      <c r="A58" s="869" t="s">
        <v>676</v>
      </c>
    </row>
    <row r="59" spans="1:17" ht="14.25">
      <c r="A59" s="869" t="s">
        <v>677</v>
      </c>
    </row>
    <row r="60" spans="1:17" ht="14.25">
      <c r="A60" s="869"/>
    </row>
  </sheetData>
  <sheetProtection password="CF27" sheet="1"/>
  <mergeCells count="2">
    <mergeCell ref="A5:A9"/>
    <mergeCell ref="C3:P3"/>
  </mergeCells>
  <phoneticPr fontId="0" type="noConversion"/>
  <printOptions horizontalCentered="1" verticalCentered="1"/>
  <pageMargins left="0.43" right="0.38" top="0.54" bottom="0.42" header="0.43" footer="0.25"/>
  <pageSetup paperSize="9" scale="52" orientation="landscape" r:id="rId1"/>
  <headerFooter alignWithMargins="0">
    <oddHeader>&amp;R&amp;"Times New Roman,Normal"&amp;12Appendix 1-D</oddHeader>
    <oddFooter>&amp;C&amp;"Times New Roman,Normal"&amp;14 5</oddFooter>
  </headerFooter>
  <colBreaks count="1" manualBreakCount="1">
    <brk id="16" max="45" man="1"/>
  </colBreaks>
  <ignoredErrors>
    <ignoredError sqref="C13 A12 A34" unlockedFormula="1"/>
  </ignoredError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pageSetUpPr fitToPage="1"/>
  </sheetPr>
  <dimension ref="A1:D67"/>
  <sheetViews>
    <sheetView view="pageBreakPreview" zoomScale="80" zoomScaleNormal="80" zoomScaleSheetLayoutView="80" workbookViewId="0"/>
  </sheetViews>
  <sheetFormatPr defaultColWidth="9.140625" defaultRowHeight="15"/>
  <cols>
    <col min="1" max="1" width="97" style="1" customWidth="1"/>
    <col min="2" max="2" width="7.85546875" style="1" customWidth="1"/>
    <col min="3" max="3" width="18.28515625" style="1" customWidth="1"/>
    <col min="4" max="4" width="18.42578125" style="1" customWidth="1"/>
    <col min="5" max="16384" width="9.140625" style="1"/>
  </cols>
  <sheetData>
    <row r="1" spans="1:4" ht="12.75" customHeight="1">
      <c r="A1" s="168"/>
      <c r="B1" s="169"/>
      <c r="C1" s="1275" t="str">
        <f>+varlıklar!C4</f>
        <v>BİN TÜRK LİRASI</v>
      </c>
      <c r="D1" s="1276"/>
    </row>
    <row r="2" spans="1:4" ht="21.75" customHeight="1">
      <c r="A2" s="170" t="s">
        <v>2801</v>
      </c>
      <c r="B2" s="171"/>
      <c r="C2" s="1277"/>
      <c r="D2" s="1278"/>
    </row>
    <row r="3" spans="1:4" ht="19.5" customHeight="1">
      <c r="A3" s="172"/>
      <c r="B3" s="173"/>
      <c r="C3" s="174" t="s">
        <v>427</v>
      </c>
      <c r="D3" s="175" t="s">
        <v>428</v>
      </c>
    </row>
    <row r="4" spans="1:4" ht="22.5" customHeight="1">
      <c r="A4" s="176"/>
      <c r="B4" s="177" t="s">
        <v>44</v>
      </c>
      <c r="C4" s="178" t="str">
        <f>+varlıklar!$D$6</f>
        <v>(31/03/2025)</v>
      </c>
      <c r="D4" s="136" t="str">
        <f>+özkaynak!A12</f>
        <v>(31/03/2024)</v>
      </c>
    </row>
    <row r="5" spans="1:4" ht="18.75" customHeight="1">
      <c r="A5" s="179"/>
      <c r="B5" s="171"/>
      <c r="C5" s="180"/>
      <c r="D5" s="181"/>
    </row>
    <row r="6" spans="1:4" ht="15.75">
      <c r="A6" s="172" t="s">
        <v>678</v>
      </c>
      <c r="B6" s="182"/>
      <c r="C6" s="182"/>
      <c r="D6" s="183"/>
    </row>
    <row r="7" spans="1:4" ht="12.75" customHeight="1">
      <c r="A7" s="172"/>
      <c r="B7" s="173"/>
      <c r="C7" s="173"/>
      <c r="D7" s="181"/>
    </row>
    <row r="8" spans="1:4" s="12" customFormat="1" ht="15.75">
      <c r="A8" s="172" t="s">
        <v>679</v>
      </c>
      <c r="B8" s="182"/>
      <c r="C8" s="163">
        <f>IF(ISERROR(C10-C11+C12+C13+C14+C15-C16-C17+C18),"-",C10-C11+C12+C13+C14+C15-C16-C17+C18)</f>
        <v>1959</v>
      </c>
      <c r="D8" s="184">
        <f>IF(ISERROR(D10-D11+D12+D13+D14+D15-D16-D17+D18),"-",D10-D11+D12+D13+D14+D15-D16-D17+D18)</f>
        <v>-44970</v>
      </c>
    </row>
    <row r="9" spans="1:4" ht="12.75" customHeight="1">
      <c r="A9" s="185"/>
      <c r="B9" s="173"/>
      <c r="C9" s="167"/>
      <c r="D9" s="186"/>
    </row>
    <row r="10" spans="1:4" s="29" customFormat="1" ht="16.5" customHeight="1">
      <c r="A10" s="139" t="s">
        <v>680</v>
      </c>
      <c r="B10" s="45"/>
      <c r="C10" s="852">
        <v>338966</v>
      </c>
      <c r="D10" s="852">
        <v>164264</v>
      </c>
    </row>
    <row r="11" spans="1:4" s="29" customFormat="1" ht="16.5" customHeight="1">
      <c r="A11" s="139" t="s">
        <v>681</v>
      </c>
      <c r="B11" s="45"/>
      <c r="C11" s="852">
        <v>239552</v>
      </c>
      <c r="D11" s="852">
        <v>120213</v>
      </c>
    </row>
    <row r="12" spans="1:4" s="29" customFormat="1" ht="16.5" customHeight="1">
      <c r="A12" s="139" t="s">
        <v>682</v>
      </c>
      <c r="B12" s="45"/>
      <c r="C12" s="852">
        <v>-2286</v>
      </c>
      <c r="D12" s="852">
        <v>0</v>
      </c>
    </row>
    <row r="13" spans="1:4" s="29" customFormat="1" ht="16.5" customHeight="1">
      <c r="A13" s="139" t="s">
        <v>683</v>
      </c>
      <c r="B13" s="45"/>
      <c r="C13" s="852">
        <v>12316</v>
      </c>
      <c r="D13" s="852">
        <v>8796</v>
      </c>
    </row>
    <row r="14" spans="1:4" s="29" customFormat="1" ht="16.5" customHeight="1">
      <c r="A14" s="139" t="s">
        <v>684</v>
      </c>
      <c r="B14" s="45"/>
      <c r="C14" s="852">
        <v>13402</v>
      </c>
      <c r="D14" s="852">
        <v>37324</v>
      </c>
    </row>
    <row r="15" spans="1:4" s="29" customFormat="1" ht="16.5" customHeight="1">
      <c r="A15" s="139" t="s">
        <v>685</v>
      </c>
      <c r="B15" s="45"/>
      <c r="C15" s="852">
        <v>1818</v>
      </c>
      <c r="D15" s="852">
        <v>1790</v>
      </c>
    </row>
    <row r="16" spans="1:4" s="29" customFormat="1" ht="16.5" customHeight="1">
      <c r="A16" s="139" t="s">
        <v>686</v>
      </c>
      <c r="B16" s="45"/>
      <c r="C16" s="852">
        <v>28760</v>
      </c>
      <c r="D16" s="852">
        <v>20672</v>
      </c>
    </row>
    <row r="17" spans="1:4" s="29" customFormat="1" ht="16.5" customHeight="1">
      <c r="A17" s="139" t="s">
        <v>687</v>
      </c>
      <c r="B17" s="45"/>
      <c r="C17" s="852">
        <v>38</v>
      </c>
      <c r="D17" s="852">
        <v>50</v>
      </c>
    </row>
    <row r="18" spans="1:4" s="29" customFormat="1" ht="16.5" customHeight="1">
      <c r="A18" s="139" t="s">
        <v>688</v>
      </c>
      <c r="B18" s="122" t="s">
        <v>689</v>
      </c>
      <c r="C18" s="852">
        <v>-93907</v>
      </c>
      <c r="D18" s="852">
        <v>-116209</v>
      </c>
    </row>
    <row r="19" spans="1:4" ht="12.75" customHeight="1">
      <c r="A19" s="185"/>
      <c r="B19" s="173"/>
      <c r="C19" s="167"/>
      <c r="D19" s="186"/>
    </row>
    <row r="20" spans="1:4" s="12" customFormat="1" ht="15.75">
      <c r="A20" s="172" t="s">
        <v>690</v>
      </c>
      <c r="B20" s="182"/>
      <c r="C20" s="163">
        <f>SUM(C22:C31)</f>
        <v>-932991</v>
      </c>
      <c r="D20" s="184">
        <f>SUM(D22:D31)</f>
        <v>38464</v>
      </c>
    </row>
    <row r="21" spans="1:4" ht="12.75" customHeight="1">
      <c r="A21" s="185"/>
      <c r="B21" s="173"/>
      <c r="C21" s="167"/>
      <c r="D21" s="186"/>
    </row>
    <row r="22" spans="1:4" s="29" customFormat="1" ht="16.5" customHeight="1">
      <c r="A22" s="139" t="s">
        <v>691</v>
      </c>
      <c r="B22" s="45"/>
      <c r="C22" s="852">
        <v>5545</v>
      </c>
      <c r="D22" s="852">
        <v>52775</v>
      </c>
    </row>
    <row r="23" spans="1:4" s="29" customFormat="1" ht="16.5" customHeight="1">
      <c r="A23" s="139" t="s">
        <v>692</v>
      </c>
      <c r="B23" s="45"/>
      <c r="C23" s="852">
        <v>-188500</v>
      </c>
      <c r="D23" s="852">
        <v>-1716</v>
      </c>
    </row>
    <row r="24" spans="1:4" s="29" customFormat="1" ht="16.5" customHeight="1">
      <c r="A24" s="139" t="s">
        <v>693</v>
      </c>
      <c r="B24" s="45"/>
      <c r="C24" s="852">
        <v>95271</v>
      </c>
      <c r="D24" s="852">
        <v>-33583</v>
      </c>
    </row>
    <row r="25" spans="1:4" s="29" customFormat="1" ht="16.5" customHeight="1">
      <c r="A25" s="139" t="s">
        <v>694</v>
      </c>
      <c r="B25" s="45"/>
      <c r="C25" s="852">
        <v>123730</v>
      </c>
      <c r="D25" s="852">
        <v>39941</v>
      </c>
    </row>
    <row r="26" spans="1:4" s="29" customFormat="1" ht="16.5" customHeight="1">
      <c r="A26" s="139" t="s">
        <v>695</v>
      </c>
      <c r="B26" s="45"/>
      <c r="C26" s="852">
        <v>14820</v>
      </c>
      <c r="D26" s="852">
        <v>-113294</v>
      </c>
    </row>
    <row r="27" spans="1:4" s="29" customFormat="1" ht="16.5" customHeight="1">
      <c r="A27" s="139" t="s">
        <v>696</v>
      </c>
      <c r="B27" s="45"/>
      <c r="C27" s="852">
        <v>-843553</v>
      </c>
      <c r="D27" s="852">
        <v>315344</v>
      </c>
    </row>
    <row r="28" spans="1:4" s="29" customFormat="1" ht="16.5" customHeight="1">
      <c r="A28" s="139" t="s">
        <v>697</v>
      </c>
      <c r="B28" s="45"/>
      <c r="C28" s="852">
        <v>0</v>
      </c>
      <c r="D28" s="852">
        <v>0</v>
      </c>
    </row>
    <row r="29" spans="1:4" s="29" customFormat="1" ht="16.5" customHeight="1">
      <c r="A29" s="139" t="s">
        <v>698</v>
      </c>
      <c r="B29" s="45"/>
      <c r="C29" s="852">
        <v>-40810</v>
      </c>
      <c r="D29" s="852">
        <v>-226905</v>
      </c>
    </row>
    <row r="30" spans="1:4" s="29" customFormat="1" ht="16.5" customHeight="1">
      <c r="A30" s="139" t="s">
        <v>699</v>
      </c>
      <c r="B30" s="45"/>
      <c r="C30" s="852">
        <v>0</v>
      </c>
      <c r="D30" s="852">
        <v>0</v>
      </c>
    </row>
    <row r="31" spans="1:4" s="29" customFormat="1" ht="16.5" customHeight="1">
      <c r="A31" s="139" t="s">
        <v>700</v>
      </c>
      <c r="B31" s="122" t="s">
        <v>689</v>
      </c>
      <c r="C31" s="852">
        <v>-99494</v>
      </c>
      <c r="D31" s="852">
        <v>5902</v>
      </c>
    </row>
    <row r="32" spans="1:4" ht="12.75" customHeight="1">
      <c r="A32" s="185"/>
      <c r="B32" s="164"/>
      <c r="C32" s="167"/>
      <c r="D32" s="186"/>
    </row>
    <row r="33" spans="1:4" s="12" customFormat="1" ht="15.75">
      <c r="A33" s="172" t="s">
        <v>701</v>
      </c>
      <c r="B33" s="182"/>
      <c r="C33" s="163">
        <f>C8+C20</f>
        <v>-931032</v>
      </c>
      <c r="D33" s="165">
        <f>D8+D20</f>
        <v>-6506</v>
      </c>
    </row>
    <row r="34" spans="1:4" s="12" customFormat="1" ht="12.75" customHeight="1">
      <c r="A34" s="172"/>
      <c r="B34" s="187"/>
      <c r="C34" s="163"/>
      <c r="D34" s="184"/>
    </row>
    <row r="35" spans="1:4" s="12" customFormat="1" ht="15.75">
      <c r="A35" s="172" t="s">
        <v>702</v>
      </c>
      <c r="B35" s="187"/>
      <c r="C35" s="163"/>
      <c r="D35" s="184"/>
    </row>
    <row r="36" spans="1:4" s="12" customFormat="1" ht="12.75" customHeight="1">
      <c r="A36" s="172"/>
      <c r="B36" s="187"/>
      <c r="C36" s="163"/>
      <c r="D36" s="184"/>
    </row>
    <row r="37" spans="1:4" s="12" customFormat="1" ht="18" customHeight="1">
      <c r="A37" s="172" t="s">
        <v>703</v>
      </c>
      <c r="B37" s="182"/>
      <c r="C37" s="163">
        <f>IF(ISERROR(-C39+C40-C41+C42-C43+C44-C45+C46+C47),"-",-C39+C40-C41+C42-C43+C44-C45+C46+C47)</f>
        <v>-46898</v>
      </c>
      <c r="D37" s="165">
        <f>IF(ISERROR(-D39+D40-D41+D42-D43+D44-D45+D46+D47),"-",-D39+D40-D41+D42-D43+D44-D45+D46+D47)</f>
        <v>-70871</v>
      </c>
    </row>
    <row r="38" spans="1:4" ht="12.75" customHeight="1">
      <c r="A38" s="185"/>
      <c r="B38" s="164"/>
      <c r="C38" s="167"/>
      <c r="D38" s="186"/>
    </row>
    <row r="39" spans="1:4" s="29" customFormat="1" ht="16.5" customHeight="1">
      <c r="A39" s="139" t="s">
        <v>704</v>
      </c>
      <c r="B39" s="45"/>
      <c r="C39" s="852">
        <v>0</v>
      </c>
      <c r="D39" s="852">
        <v>8891</v>
      </c>
    </row>
    <row r="40" spans="1:4" s="29" customFormat="1" ht="16.5" customHeight="1">
      <c r="A40" s="139" t="s">
        <v>705</v>
      </c>
      <c r="B40" s="45"/>
      <c r="C40" s="852">
        <v>0</v>
      </c>
      <c r="D40" s="852">
        <v>0</v>
      </c>
    </row>
    <row r="41" spans="1:4" s="29" customFormat="1" ht="16.5" customHeight="1">
      <c r="A41" s="139" t="s">
        <v>706</v>
      </c>
      <c r="B41" s="45"/>
      <c r="C41" s="852">
        <v>234</v>
      </c>
      <c r="D41" s="852">
        <v>568</v>
      </c>
    </row>
    <row r="42" spans="1:4" s="29" customFormat="1" ht="16.5" customHeight="1">
      <c r="A42" s="139" t="s">
        <v>707</v>
      </c>
      <c r="B42" s="45"/>
      <c r="C42" s="852">
        <v>0</v>
      </c>
      <c r="D42" s="852">
        <v>0</v>
      </c>
    </row>
    <row r="43" spans="1:4" s="29" customFormat="1" ht="16.5" customHeight="1">
      <c r="A43" s="139" t="s">
        <v>708</v>
      </c>
      <c r="B43" s="45"/>
      <c r="C43" s="852">
        <v>159307</v>
      </c>
      <c r="D43" s="852">
        <v>112877</v>
      </c>
    </row>
    <row r="44" spans="1:4" s="29" customFormat="1" ht="16.5" customHeight="1">
      <c r="A44" s="139" t="s">
        <v>709</v>
      </c>
      <c r="B44" s="45"/>
      <c r="C44" s="852">
        <v>112643</v>
      </c>
      <c r="D44" s="852">
        <v>51465</v>
      </c>
    </row>
    <row r="45" spans="1:4" s="29" customFormat="1" ht="16.5" customHeight="1">
      <c r="A45" s="139" t="s">
        <v>710</v>
      </c>
      <c r="B45" s="45"/>
      <c r="C45" s="852">
        <v>0</v>
      </c>
      <c r="D45" s="852">
        <v>0</v>
      </c>
    </row>
    <row r="46" spans="1:4" s="29" customFormat="1" ht="16.5" customHeight="1">
      <c r="A46" s="139" t="s">
        <v>711</v>
      </c>
      <c r="B46" s="45"/>
      <c r="C46" s="852">
        <v>0</v>
      </c>
      <c r="D46" s="852">
        <v>0</v>
      </c>
    </row>
    <row r="47" spans="1:4" s="29" customFormat="1" ht="16.5" customHeight="1">
      <c r="A47" s="139" t="s">
        <v>712</v>
      </c>
      <c r="B47" s="122" t="s">
        <v>689</v>
      </c>
      <c r="C47" s="852">
        <v>0</v>
      </c>
      <c r="D47" s="852">
        <v>0</v>
      </c>
    </row>
    <row r="48" spans="1:4" ht="12.75" customHeight="1">
      <c r="A48" s="185"/>
      <c r="B48" s="173"/>
      <c r="C48" s="167"/>
      <c r="D48" s="186"/>
    </row>
    <row r="49" spans="1:4" s="12" customFormat="1" ht="15.75">
      <c r="A49" s="172" t="s">
        <v>713</v>
      </c>
      <c r="B49" s="182"/>
      <c r="C49" s="163"/>
      <c r="D49" s="184"/>
    </row>
    <row r="50" spans="1:4" s="12" customFormat="1" ht="12.75" customHeight="1">
      <c r="A50" s="172"/>
      <c r="B50" s="182"/>
      <c r="C50" s="163"/>
      <c r="D50" s="184"/>
    </row>
    <row r="51" spans="1:4" s="12" customFormat="1" ht="18" customHeight="1">
      <c r="A51" s="172" t="s">
        <v>714</v>
      </c>
      <c r="B51" s="182"/>
      <c r="C51" s="163">
        <f>IF(ISERROR(C53-C54+C55-C56-C57+C58),"-",C53-C54+C55-C56-C57+C58)</f>
        <v>-1124</v>
      </c>
      <c r="D51" s="165">
        <f>IF(ISERROR(D53-D54+D55-D56-D57+D58),"-",D53-D54+D55-D56-D57+D58)</f>
        <v>7041</v>
      </c>
    </row>
    <row r="52" spans="1:4" ht="12.75" customHeight="1">
      <c r="A52" s="185"/>
      <c r="B52" s="173"/>
      <c r="C52" s="167"/>
      <c r="D52" s="186"/>
    </row>
    <row r="53" spans="1:4" s="29" customFormat="1" ht="16.5" customHeight="1">
      <c r="A53" s="139" t="s">
        <v>715</v>
      </c>
      <c r="B53" s="45"/>
      <c r="C53" s="852">
        <v>49406</v>
      </c>
      <c r="D53" s="852">
        <v>59084</v>
      </c>
    </row>
    <row r="54" spans="1:4" s="29" customFormat="1" ht="16.5" customHeight="1">
      <c r="A54" s="139" t="s">
        <v>716</v>
      </c>
      <c r="B54" s="45"/>
      <c r="C54" s="852">
        <v>50000</v>
      </c>
      <c r="D54" s="852">
        <v>51000</v>
      </c>
    </row>
    <row r="55" spans="1:4" s="29" customFormat="1" ht="16.5" customHeight="1">
      <c r="A55" s="139" t="s">
        <v>717</v>
      </c>
      <c r="B55" s="45"/>
      <c r="C55" s="852">
        <v>0</v>
      </c>
      <c r="D55" s="852">
        <v>0</v>
      </c>
    </row>
    <row r="56" spans="1:4" s="29" customFormat="1" ht="16.5" customHeight="1">
      <c r="A56" s="139" t="s">
        <v>718</v>
      </c>
      <c r="B56" s="45"/>
      <c r="C56" s="852">
        <v>0</v>
      </c>
      <c r="D56" s="852">
        <v>0</v>
      </c>
    </row>
    <row r="57" spans="1:4" s="29" customFormat="1" ht="16.5" customHeight="1">
      <c r="A57" s="139" t="s">
        <v>719</v>
      </c>
      <c r="B57" s="45"/>
      <c r="C57" s="852">
        <v>530</v>
      </c>
      <c r="D57" s="852">
        <v>1043</v>
      </c>
    </row>
    <row r="58" spans="1:4" s="29" customFormat="1" ht="16.5" customHeight="1">
      <c r="A58" s="139" t="s">
        <v>720</v>
      </c>
      <c r="B58" s="122" t="s">
        <v>689</v>
      </c>
      <c r="C58" s="852">
        <v>0</v>
      </c>
      <c r="D58" s="852">
        <v>0</v>
      </c>
    </row>
    <row r="59" spans="1:4" ht="12.75" customHeight="1">
      <c r="A59" s="185"/>
      <c r="B59" s="173"/>
      <c r="C59" s="167"/>
      <c r="D59" s="186"/>
    </row>
    <row r="60" spans="1:4" s="12" customFormat="1" ht="15.75">
      <c r="A60" s="172" t="s">
        <v>721</v>
      </c>
      <c r="B60" s="1020" t="s">
        <v>689</v>
      </c>
      <c r="C60" s="852">
        <v>99207</v>
      </c>
      <c r="D60" s="852">
        <v>57385</v>
      </c>
    </row>
    <row r="61" spans="1:4" s="12" customFormat="1" ht="12.75" customHeight="1">
      <c r="A61" s="172"/>
      <c r="B61" s="187"/>
      <c r="C61" s="163"/>
      <c r="D61" s="184"/>
    </row>
    <row r="62" spans="1:4" s="12" customFormat="1" ht="19.5" customHeight="1">
      <c r="A62" s="172" t="s">
        <v>722</v>
      </c>
      <c r="B62" s="182"/>
      <c r="C62" s="163">
        <f>IF(ISERROR(C33+C37+C51+C60),"-",C33+C37+C51+C60)</f>
        <v>-879847</v>
      </c>
      <c r="D62" s="165">
        <f>IF(ISERROR(D33+D37+D51+D60),"-",D33+D37+D51+D60)</f>
        <v>-12951</v>
      </c>
    </row>
    <row r="63" spans="1:4" s="12" customFormat="1" ht="12.75" customHeight="1">
      <c r="A63" s="172"/>
      <c r="B63" s="182"/>
      <c r="C63" s="163"/>
      <c r="D63" s="184"/>
    </row>
    <row r="64" spans="1:4" s="12" customFormat="1" ht="19.5" customHeight="1">
      <c r="A64" s="172" t="s">
        <v>723</v>
      </c>
      <c r="B64" s="182"/>
      <c r="C64" s="852">
        <v>2088106</v>
      </c>
      <c r="D64" s="852">
        <v>1473599</v>
      </c>
    </row>
    <row r="65" spans="1:4" s="12" customFormat="1" ht="12.75" customHeight="1">
      <c r="A65" s="172"/>
      <c r="B65" s="182"/>
      <c r="C65" s="163"/>
      <c r="D65" s="184"/>
    </row>
    <row r="66" spans="1:4" s="12" customFormat="1" ht="16.5" customHeight="1">
      <c r="A66" s="188" t="s">
        <v>724</v>
      </c>
      <c r="B66" s="189"/>
      <c r="C66" s="162">
        <f>IF(ISERROR(C62+C64),"-",C62+C64)</f>
        <v>1208259</v>
      </c>
      <c r="D66" s="190">
        <f>IF(ISERROR(D62+D64),"-",D62+D64)</f>
        <v>1460648</v>
      </c>
    </row>
    <row r="67" spans="1:4">
      <c r="A67" s="191"/>
      <c r="B67" s="21"/>
      <c r="C67" s="21"/>
      <c r="D67" s="21"/>
    </row>
  </sheetData>
  <sheetProtection password="CF27" sheet="1"/>
  <mergeCells count="1">
    <mergeCell ref="C1:D2"/>
  </mergeCells>
  <phoneticPr fontId="0" type="noConversion"/>
  <printOptions horizontalCentered="1" verticalCentered="1"/>
  <pageMargins left="0.59055118110236204" right="0.59055118110236204" top="0.72" bottom="0.74803149606299202" header="0.55118110236220497" footer="0.511811023622047"/>
  <pageSetup paperSize="9" scale="65" orientation="portrait" r:id="rId1"/>
  <headerFooter alignWithMargins="0">
    <oddHeader>&amp;R&amp;"Times New Roman,Normal"&amp;12EK1-E</oddHeader>
    <oddFooter>&amp;C&amp;"Times New Roman,Normal"&amp;12 6</oddFooter>
  </headerFooter>
  <ignoredErrors>
    <ignoredError sqref="B18 B31 B47 B58 B60" numberStoredAsText="1"/>
    <ignoredError sqref="D4" unlockedFormula="1"/>
  </ignoredErrors>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1">
    <pageSetUpPr fitToPage="1"/>
  </sheetPr>
  <dimension ref="A1:F67"/>
  <sheetViews>
    <sheetView view="pageBreakPreview" zoomScale="80" zoomScaleNormal="80" zoomScaleSheetLayoutView="80" workbookViewId="0"/>
  </sheetViews>
  <sheetFormatPr defaultColWidth="9.140625" defaultRowHeight="15"/>
  <cols>
    <col min="1" max="1" width="81.42578125" style="1024" customWidth="1"/>
    <col min="2" max="2" width="7.85546875" style="1024" customWidth="1"/>
    <col min="3" max="4" width="20.7109375" style="1024" customWidth="1"/>
    <col min="5" max="16384" width="9.140625" style="1024"/>
  </cols>
  <sheetData>
    <row r="1" spans="1:6" ht="12.75" customHeight="1">
      <c r="A1" s="1021"/>
      <c r="B1" s="1022"/>
      <c r="C1" s="1279" t="str">
        <f>+assets!C4</f>
        <v>THOUSAND TURKISH LIRA</v>
      </c>
      <c r="D1" s="1280"/>
      <c r="E1" s="1023"/>
      <c r="F1" s="1023"/>
    </row>
    <row r="2" spans="1:6" ht="17.25" customHeight="1">
      <c r="A2" s="1025" t="s">
        <v>2802</v>
      </c>
      <c r="B2" s="1026"/>
      <c r="C2" s="1281"/>
      <c r="D2" s="1282"/>
      <c r="E2" s="1023"/>
      <c r="F2" s="1023"/>
    </row>
    <row r="3" spans="1:6" ht="18.75" customHeight="1">
      <c r="A3" s="1027"/>
      <c r="B3" s="1028"/>
      <c r="C3" s="1029" t="s">
        <v>100</v>
      </c>
      <c r="D3" s="1030" t="s">
        <v>101</v>
      </c>
    </row>
    <row r="4" spans="1:6" ht="23.25" customHeight="1">
      <c r="A4" s="1031"/>
      <c r="B4" s="1032" t="s">
        <v>103</v>
      </c>
      <c r="C4" s="986" t="str">
        <f>+'nakit akış'!C4</f>
        <v>(31/03/2025)</v>
      </c>
      <c r="D4" s="987" t="str">
        <f>+'nakit akış'!D4</f>
        <v>(31/03/2024)</v>
      </c>
    </row>
    <row r="5" spans="1:6" ht="18.75" customHeight="1">
      <c r="A5" s="1033"/>
      <c r="B5" s="1026"/>
      <c r="C5" s="1034"/>
      <c r="D5" s="1035"/>
    </row>
    <row r="6" spans="1:6" s="1039" customFormat="1" ht="15.75">
      <c r="A6" s="1027" t="s">
        <v>725</v>
      </c>
      <c r="B6" s="1036"/>
      <c r="C6" s="1036"/>
      <c r="D6" s="1055"/>
    </row>
    <row r="7" spans="1:6" s="1039" customFormat="1" ht="12.75" customHeight="1">
      <c r="A7" s="1027"/>
      <c r="B7" s="1036"/>
      <c r="C7" s="1036"/>
      <c r="D7" s="1055"/>
    </row>
    <row r="8" spans="1:6" s="1039" customFormat="1" ht="15.75">
      <c r="A8" s="1027" t="s">
        <v>726</v>
      </c>
      <c r="B8" s="1036"/>
      <c r="C8" s="1037">
        <f>'nakit akış'!C8</f>
        <v>1959</v>
      </c>
      <c r="D8" s="1038">
        <f>'nakit akış'!D8</f>
        <v>-44970</v>
      </c>
    </row>
    <row r="9" spans="1:6" ht="12.75" customHeight="1">
      <c r="A9" s="1040"/>
      <c r="B9" s="1028"/>
      <c r="C9" s="1041"/>
      <c r="D9" s="1042"/>
    </row>
    <row r="10" spans="1:6" s="946" customFormat="1" ht="16.5" customHeight="1">
      <c r="A10" s="966" t="s">
        <v>727</v>
      </c>
      <c r="B10" s="1043"/>
      <c r="C10" s="1044">
        <f>'nakit akış'!C10</f>
        <v>338966</v>
      </c>
      <c r="D10" s="1045">
        <f>'nakit akış'!D10</f>
        <v>164264</v>
      </c>
    </row>
    <row r="11" spans="1:6" s="946" customFormat="1" ht="16.5" customHeight="1">
      <c r="A11" s="966" t="s">
        <v>728</v>
      </c>
      <c r="B11" s="1043"/>
      <c r="C11" s="1044">
        <f>'nakit akış'!C11</f>
        <v>239552</v>
      </c>
      <c r="D11" s="1045">
        <f>'nakit akış'!D11</f>
        <v>120213</v>
      </c>
    </row>
    <row r="12" spans="1:6" s="946" customFormat="1" ht="16.5" customHeight="1">
      <c r="A12" s="966" t="s">
        <v>729</v>
      </c>
      <c r="B12" s="1043"/>
      <c r="C12" s="1044">
        <f>'nakit akış'!C12</f>
        <v>-2286</v>
      </c>
      <c r="D12" s="1045">
        <f>'nakit akış'!D12</f>
        <v>0</v>
      </c>
    </row>
    <row r="13" spans="1:6" s="946" customFormat="1" ht="16.5" customHeight="1">
      <c r="A13" s="966" t="s">
        <v>730</v>
      </c>
      <c r="B13" s="1043"/>
      <c r="C13" s="1044">
        <f>'nakit akış'!C13</f>
        <v>12316</v>
      </c>
      <c r="D13" s="1045">
        <f>'nakit akış'!D13</f>
        <v>8796</v>
      </c>
    </row>
    <row r="14" spans="1:6" s="946" customFormat="1" ht="16.5" customHeight="1">
      <c r="A14" s="966" t="s">
        <v>731</v>
      </c>
      <c r="B14" s="1043"/>
      <c r="C14" s="1044">
        <f>'nakit akış'!C14</f>
        <v>13402</v>
      </c>
      <c r="D14" s="1045">
        <f>'nakit akış'!D14</f>
        <v>37324</v>
      </c>
    </row>
    <row r="15" spans="1:6" s="946" customFormat="1" ht="16.5" customHeight="1">
      <c r="A15" s="966" t="s">
        <v>732</v>
      </c>
      <c r="B15" s="1043"/>
      <c r="C15" s="1044">
        <f>'nakit akış'!C15</f>
        <v>1818</v>
      </c>
      <c r="D15" s="1045">
        <f>'nakit akış'!D15</f>
        <v>1790</v>
      </c>
    </row>
    <row r="16" spans="1:6" s="946" customFormat="1" ht="16.5" customHeight="1">
      <c r="A16" s="966" t="s">
        <v>733</v>
      </c>
      <c r="B16" s="1043"/>
      <c r="C16" s="1044">
        <f>'nakit akış'!C16</f>
        <v>28760</v>
      </c>
      <c r="D16" s="1045">
        <f>'nakit akış'!D16</f>
        <v>20672</v>
      </c>
    </row>
    <row r="17" spans="1:4" s="946" customFormat="1" ht="16.5" customHeight="1">
      <c r="A17" s="966" t="s">
        <v>734</v>
      </c>
      <c r="B17" s="1043"/>
      <c r="C17" s="1044">
        <f>'nakit akış'!C17</f>
        <v>38</v>
      </c>
      <c r="D17" s="1045">
        <f>'nakit akış'!D17</f>
        <v>50</v>
      </c>
    </row>
    <row r="18" spans="1:4" s="946" customFormat="1" ht="16.5" customHeight="1">
      <c r="A18" s="966" t="s">
        <v>735</v>
      </c>
      <c r="B18" s="1046" t="s">
        <v>689</v>
      </c>
      <c r="C18" s="1044">
        <f>'nakit akış'!C18</f>
        <v>-93907</v>
      </c>
      <c r="D18" s="1045">
        <f>'nakit akış'!D18</f>
        <v>-116209</v>
      </c>
    </row>
    <row r="19" spans="1:4" ht="12.75" customHeight="1">
      <c r="A19" s="1040"/>
      <c r="B19" s="1028"/>
      <c r="C19" s="1041"/>
      <c r="D19" s="1042"/>
    </row>
    <row r="20" spans="1:4" s="1039" customFormat="1" ht="15.75">
      <c r="A20" s="1027" t="s">
        <v>736</v>
      </c>
      <c r="B20" s="1036"/>
      <c r="C20" s="1037">
        <f>'nakit akış'!C20</f>
        <v>-932991</v>
      </c>
      <c r="D20" s="1038">
        <f>'nakit akış'!D20</f>
        <v>38464</v>
      </c>
    </row>
    <row r="21" spans="1:4" ht="12.75" customHeight="1">
      <c r="A21" s="1040"/>
      <c r="B21" s="1028"/>
      <c r="C21" s="1041"/>
      <c r="D21" s="1042"/>
    </row>
    <row r="22" spans="1:4" s="946" customFormat="1" ht="16.5" customHeight="1">
      <c r="A22" s="966" t="s">
        <v>737</v>
      </c>
      <c r="B22" s="1043"/>
      <c r="C22" s="1044">
        <f>'nakit akış'!C22</f>
        <v>5545</v>
      </c>
      <c r="D22" s="1045">
        <f>'nakit akış'!D22</f>
        <v>52775</v>
      </c>
    </row>
    <row r="23" spans="1:4" s="946" customFormat="1" ht="16.5" customHeight="1">
      <c r="A23" s="966" t="s">
        <v>738</v>
      </c>
      <c r="B23" s="1043"/>
      <c r="C23" s="1044">
        <f>'nakit akış'!C23</f>
        <v>-188500</v>
      </c>
      <c r="D23" s="1045">
        <f>'nakit akış'!D23</f>
        <v>-1716</v>
      </c>
    </row>
    <row r="24" spans="1:4" s="946" customFormat="1" ht="16.5" customHeight="1">
      <c r="A24" s="966" t="s">
        <v>739</v>
      </c>
      <c r="B24" s="1043"/>
      <c r="C24" s="1044">
        <f>'nakit akış'!C24</f>
        <v>95271</v>
      </c>
      <c r="D24" s="1045">
        <f>'nakit akış'!D24</f>
        <v>-33583</v>
      </c>
    </row>
    <row r="25" spans="1:4" s="946" customFormat="1" ht="16.5" customHeight="1">
      <c r="A25" s="966" t="s">
        <v>740</v>
      </c>
      <c r="B25" s="1043"/>
      <c r="C25" s="1044">
        <f>'nakit akış'!C25</f>
        <v>123730</v>
      </c>
      <c r="D25" s="1045">
        <f>'nakit akış'!D25</f>
        <v>39941</v>
      </c>
    </row>
    <row r="26" spans="1:4" s="946" customFormat="1" ht="16.5" customHeight="1">
      <c r="A26" s="966" t="s">
        <v>741</v>
      </c>
      <c r="B26" s="1043"/>
      <c r="C26" s="1044">
        <f>'nakit akış'!C26</f>
        <v>14820</v>
      </c>
      <c r="D26" s="1045">
        <f>'nakit akış'!D26</f>
        <v>-113294</v>
      </c>
    </row>
    <row r="27" spans="1:4" s="946" customFormat="1" ht="16.5" customHeight="1">
      <c r="A27" s="966" t="s">
        <v>742</v>
      </c>
      <c r="B27" s="1043"/>
      <c r="C27" s="1044">
        <f>'nakit akış'!C27</f>
        <v>-843553</v>
      </c>
      <c r="D27" s="1045">
        <f>'nakit akış'!D27</f>
        <v>315344</v>
      </c>
    </row>
    <row r="28" spans="1:4" s="946" customFormat="1" ht="16.5" customHeight="1">
      <c r="A28" s="966" t="s">
        <v>743</v>
      </c>
      <c r="B28" s="1043"/>
      <c r="C28" s="1044">
        <f>'nakit akış'!C28</f>
        <v>0</v>
      </c>
      <c r="D28" s="1045">
        <f>'nakit akış'!D28</f>
        <v>0</v>
      </c>
    </row>
    <row r="29" spans="1:4" s="946" customFormat="1" ht="16.5" customHeight="1">
      <c r="A29" s="966" t="s">
        <v>744</v>
      </c>
      <c r="B29" s="1043"/>
      <c r="C29" s="1044">
        <f>'nakit akış'!C29</f>
        <v>-40810</v>
      </c>
      <c r="D29" s="1045">
        <f>'nakit akış'!D29</f>
        <v>-226905</v>
      </c>
    </row>
    <row r="30" spans="1:4" s="946" customFormat="1" ht="16.5" customHeight="1">
      <c r="A30" s="966" t="s">
        <v>745</v>
      </c>
      <c r="B30" s="1043"/>
      <c r="C30" s="1044">
        <f>'nakit akış'!C30</f>
        <v>0</v>
      </c>
      <c r="D30" s="1045">
        <f>'nakit akış'!D30</f>
        <v>0</v>
      </c>
    </row>
    <row r="31" spans="1:4" s="946" customFormat="1" ht="16.5" customHeight="1">
      <c r="A31" s="966" t="s">
        <v>746</v>
      </c>
      <c r="B31" s="1046" t="s">
        <v>689</v>
      </c>
      <c r="C31" s="1044">
        <f>'nakit akış'!C31</f>
        <v>-99494</v>
      </c>
      <c r="D31" s="1045">
        <f>'nakit akış'!D31</f>
        <v>5902</v>
      </c>
    </row>
    <row r="32" spans="1:4" ht="12.75" customHeight="1">
      <c r="A32" s="1040"/>
      <c r="B32" s="1047"/>
      <c r="C32" s="1041"/>
      <c r="D32" s="1042"/>
    </row>
    <row r="33" spans="1:4" s="1039" customFormat="1" ht="15.75">
      <c r="A33" s="1027" t="s">
        <v>747</v>
      </c>
      <c r="B33" s="1036"/>
      <c r="C33" s="1037">
        <f>'nakit akış'!C33</f>
        <v>-931032</v>
      </c>
      <c r="D33" s="1048">
        <f>'nakit akış'!D33</f>
        <v>-6506</v>
      </c>
    </row>
    <row r="34" spans="1:4" s="1039" customFormat="1" ht="12.75" customHeight="1">
      <c r="A34" s="1027"/>
      <c r="B34" s="1049"/>
      <c r="C34" s="1037"/>
      <c r="D34" s="1038"/>
    </row>
    <row r="35" spans="1:4" s="1039" customFormat="1" ht="15.75">
      <c r="A35" s="1027" t="s">
        <v>748</v>
      </c>
      <c r="B35" s="1049"/>
      <c r="C35" s="1037"/>
      <c r="D35" s="1038"/>
    </row>
    <row r="36" spans="1:4" s="1039" customFormat="1" ht="12.75" customHeight="1">
      <c r="A36" s="1027"/>
      <c r="B36" s="1049"/>
      <c r="C36" s="1037"/>
      <c r="D36" s="1038"/>
    </row>
    <row r="37" spans="1:4" s="1039" customFormat="1" ht="15.75">
      <c r="A37" s="1027" t="s">
        <v>749</v>
      </c>
      <c r="B37" s="1036"/>
      <c r="C37" s="1037">
        <f>'nakit akış'!C37</f>
        <v>-46898</v>
      </c>
      <c r="D37" s="1048">
        <f>'nakit akış'!D37</f>
        <v>-70871</v>
      </c>
    </row>
    <row r="38" spans="1:4" ht="12.75" customHeight="1">
      <c r="A38" s="1040"/>
      <c r="B38" s="1047"/>
      <c r="C38" s="1041"/>
      <c r="D38" s="1042"/>
    </row>
    <row r="39" spans="1:4" s="946" customFormat="1" ht="16.5" customHeight="1">
      <c r="A39" s="1007" t="s">
        <v>750</v>
      </c>
      <c r="B39" s="1043"/>
      <c r="C39" s="1044">
        <f>'nakit akış'!C39</f>
        <v>0</v>
      </c>
      <c r="D39" s="1045">
        <f>'nakit akış'!D39</f>
        <v>8891</v>
      </c>
    </row>
    <row r="40" spans="1:4" s="946" customFormat="1" ht="16.5" customHeight="1">
      <c r="A40" s="966" t="s">
        <v>751</v>
      </c>
      <c r="B40" s="1043"/>
      <c r="C40" s="1044">
        <f>'nakit akış'!C40</f>
        <v>0</v>
      </c>
      <c r="D40" s="1045">
        <f>'nakit akış'!D40</f>
        <v>0</v>
      </c>
    </row>
    <row r="41" spans="1:4" s="946" customFormat="1" ht="16.5" customHeight="1">
      <c r="A41" s="966" t="s">
        <v>752</v>
      </c>
      <c r="B41" s="1043"/>
      <c r="C41" s="1044">
        <f>'nakit akış'!C41</f>
        <v>234</v>
      </c>
      <c r="D41" s="1045">
        <f>'nakit akış'!D41</f>
        <v>568</v>
      </c>
    </row>
    <row r="42" spans="1:4" s="946" customFormat="1" ht="16.5" customHeight="1">
      <c r="A42" s="966" t="s">
        <v>753</v>
      </c>
      <c r="B42" s="1043"/>
      <c r="C42" s="1044">
        <f>'nakit akış'!C42</f>
        <v>0</v>
      </c>
      <c r="D42" s="1045">
        <f>'nakit akış'!D42</f>
        <v>0</v>
      </c>
    </row>
    <row r="43" spans="1:4" s="946" customFormat="1" ht="28.5">
      <c r="A43" s="1007" t="s">
        <v>754</v>
      </c>
      <c r="B43" s="1043"/>
      <c r="C43" s="1044">
        <f>'nakit akış'!C43</f>
        <v>159307</v>
      </c>
      <c r="D43" s="1045">
        <f>'nakit akış'!D43</f>
        <v>112877</v>
      </c>
    </row>
    <row r="44" spans="1:4" s="946" customFormat="1" ht="28.5">
      <c r="A44" s="1007" t="s">
        <v>755</v>
      </c>
      <c r="B44" s="1043"/>
      <c r="C44" s="1044">
        <f>'nakit akış'!C44</f>
        <v>112643</v>
      </c>
      <c r="D44" s="1045">
        <f>'nakit akış'!D44</f>
        <v>51465</v>
      </c>
    </row>
    <row r="45" spans="1:4" s="946" customFormat="1" ht="16.5" customHeight="1">
      <c r="A45" s="966" t="s">
        <v>756</v>
      </c>
      <c r="B45" s="1043"/>
      <c r="C45" s="1044">
        <f>'nakit akış'!C45</f>
        <v>0</v>
      </c>
      <c r="D45" s="1045">
        <f>'nakit akış'!D45</f>
        <v>0</v>
      </c>
    </row>
    <row r="46" spans="1:4" s="946" customFormat="1" ht="16.5" customHeight="1">
      <c r="A46" s="966" t="s">
        <v>757</v>
      </c>
      <c r="B46" s="1043"/>
      <c r="C46" s="1044">
        <f>'nakit akış'!C46</f>
        <v>0</v>
      </c>
      <c r="D46" s="1045">
        <f>'nakit akış'!D46</f>
        <v>0</v>
      </c>
    </row>
    <row r="47" spans="1:4" s="946" customFormat="1" ht="16.5" customHeight="1">
      <c r="A47" s="966" t="s">
        <v>758</v>
      </c>
      <c r="B47" s="1046" t="s">
        <v>689</v>
      </c>
      <c r="C47" s="1044">
        <f>'nakit akış'!C47</f>
        <v>0</v>
      </c>
      <c r="D47" s="1045">
        <f>'nakit akış'!D47</f>
        <v>0</v>
      </c>
    </row>
    <row r="48" spans="1:4" ht="12.75" customHeight="1">
      <c r="A48" s="1040"/>
      <c r="B48" s="1028"/>
      <c r="C48" s="1041"/>
      <c r="D48" s="1042"/>
    </row>
    <row r="49" spans="1:4" s="1039" customFormat="1" ht="15.75">
      <c r="A49" s="1027" t="s">
        <v>759</v>
      </c>
      <c r="B49" s="1036"/>
      <c r="C49" s="1037"/>
      <c r="D49" s="1038"/>
    </row>
    <row r="50" spans="1:4" s="1039" customFormat="1" ht="12.75" customHeight="1">
      <c r="A50" s="1027"/>
      <c r="B50" s="1036"/>
      <c r="C50" s="1037"/>
      <c r="D50" s="1038"/>
    </row>
    <row r="51" spans="1:4" s="1039" customFormat="1" ht="15.75">
      <c r="A51" s="1027" t="s">
        <v>760</v>
      </c>
      <c r="B51" s="1036"/>
      <c r="C51" s="1037">
        <f>'nakit akış'!C51</f>
        <v>-1124</v>
      </c>
      <c r="D51" s="1048">
        <f>'nakit akış'!D51</f>
        <v>7041</v>
      </c>
    </row>
    <row r="52" spans="1:4" ht="12.75" customHeight="1">
      <c r="A52" s="1040"/>
      <c r="B52" s="1028"/>
      <c r="C52" s="1041"/>
      <c r="D52" s="1042"/>
    </row>
    <row r="53" spans="1:4" s="946" customFormat="1" ht="16.5" customHeight="1">
      <c r="A53" s="966" t="s">
        <v>761</v>
      </c>
      <c r="B53" s="1043"/>
      <c r="C53" s="1044">
        <f>'nakit akış'!C53</f>
        <v>49406</v>
      </c>
      <c r="D53" s="1045">
        <f>'nakit akış'!D53</f>
        <v>59084</v>
      </c>
    </row>
    <row r="54" spans="1:4" s="946" customFormat="1" ht="16.5" customHeight="1">
      <c r="A54" s="966" t="s">
        <v>762</v>
      </c>
      <c r="B54" s="1043"/>
      <c r="C54" s="1044">
        <f>'nakit akış'!C54</f>
        <v>50000</v>
      </c>
      <c r="D54" s="1045">
        <f>'nakit akış'!D54</f>
        <v>51000</v>
      </c>
    </row>
    <row r="55" spans="1:4" s="946" customFormat="1" ht="16.5" customHeight="1">
      <c r="A55" s="966" t="s">
        <v>763</v>
      </c>
      <c r="B55" s="1043"/>
      <c r="C55" s="1044">
        <f>'nakit akış'!C55</f>
        <v>0</v>
      </c>
      <c r="D55" s="1045">
        <f>'nakit akış'!D55</f>
        <v>0</v>
      </c>
    </row>
    <row r="56" spans="1:4" s="946" customFormat="1" ht="16.5" customHeight="1">
      <c r="A56" s="966" t="s">
        <v>764</v>
      </c>
      <c r="B56" s="1043"/>
      <c r="C56" s="1044">
        <f>'nakit akış'!C56</f>
        <v>0</v>
      </c>
      <c r="D56" s="1045">
        <f>'nakit akış'!D56</f>
        <v>0</v>
      </c>
    </row>
    <row r="57" spans="1:4" s="946" customFormat="1" ht="16.5" customHeight="1">
      <c r="A57" s="966" t="s">
        <v>765</v>
      </c>
      <c r="B57" s="1043"/>
      <c r="C57" s="1044">
        <f>'nakit akış'!C57</f>
        <v>530</v>
      </c>
      <c r="D57" s="1045">
        <f>'nakit akış'!D57</f>
        <v>1043</v>
      </c>
    </row>
    <row r="58" spans="1:4" s="946" customFormat="1" ht="16.5" customHeight="1">
      <c r="A58" s="966" t="s">
        <v>766</v>
      </c>
      <c r="B58" s="1046" t="s">
        <v>689</v>
      </c>
      <c r="C58" s="1044">
        <f>'nakit akış'!C58</f>
        <v>0</v>
      </c>
      <c r="D58" s="1045">
        <f>'nakit akış'!D58</f>
        <v>0</v>
      </c>
    </row>
    <row r="59" spans="1:4" ht="12.75" customHeight="1">
      <c r="A59" s="1040"/>
      <c r="B59" s="1028"/>
      <c r="C59" s="1041"/>
      <c r="D59" s="1042"/>
    </row>
    <row r="60" spans="1:4" s="1039" customFormat="1" ht="21" customHeight="1">
      <c r="A60" s="1027" t="s">
        <v>767</v>
      </c>
      <c r="B60" s="1056" t="s">
        <v>689</v>
      </c>
      <c r="C60" s="1057">
        <f>'nakit akış'!C60</f>
        <v>99207</v>
      </c>
      <c r="D60" s="1058">
        <f>'nakit akış'!D60</f>
        <v>57385</v>
      </c>
    </row>
    <row r="61" spans="1:4" s="1039" customFormat="1" ht="12.75" customHeight="1">
      <c r="A61" s="1027"/>
      <c r="B61" s="1049"/>
      <c r="C61" s="1037"/>
      <c r="D61" s="1038"/>
    </row>
    <row r="62" spans="1:4" s="1039" customFormat="1" ht="15.75">
      <c r="A62" s="1027" t="s">
        <v>768</v>
      </c>
      <c r="B62" s="1036"/>
      <c r="C62" s="1037">
        <f>'nakit akış'!C62</f>
        <v>-879847</v>
      </c>
      <c r="D62" s="1048">
        <f>'nakit akış'!D62</f>
        <v>-12951</v>
      </c>
    </row>
    <row r="63" spans="1:4" s="1039" customFormat="1" ht="12.75" customHeight="1">
      <c r="A63" s="1027"/>
      <c r="B63" s="1036"/>
      <c r="C63" s="1037"/>
      <c r="D63" s="1038"/>
    </row>
    <row r="64" spans="1:4" s="1039" customFormat="1" ht="16.5" customHeight="1">
      <c r="A64" s="1027" t="s">
        <v>769</v>
      </c>
      <c r="B64" s="1036"/>
      <c r="C64" s="1057">
        <f>'nakit akış'!C64</f>
        <v>2088106</v>
      </c>
      <c r="D64" s="1058">
        <f>'nakit akış'!D64</f>
        <v>1473599</v>
      </c>
    </row>
    <row r="65" spans="1:4" s="1039" customFormat="1" ht="12.75" customHeight="1">
      <c r="A65" s="1027"/>
      <c r="B65" s="1036"/>
      <c r="C65" s="1037"/>
      <c r="D65" s="1038"/>
    </row>
    <row r="66" spans="1:4" s="1039" customFormat="1" ht="15.75">
      <c r="A66" s="1050" t="s">
        <v>770</v>
      </c>
      <c r="B66" s="1051"/>
      <c r="C66" s="1052">
        <f>'nakit akış'!C66</f>
        <v>1208259</v>
      </c>
      <c r="D66" s="1053">
        <f>'nakit akış'!D66</f>
        <v>1460648</v>
      </c>
    </row>
    <row r="67" spans="1:4">
      <c r="B67" s="1054"/>
      <c r="C67" s="1054"/>
      <c r="D67" s="1054"/>
    </row>
  </sheetData>
  <sheetProtection password="CF27" sheet="1"/>
  <mergeCells count="1">
    <mergeCell ref="C1:D2"/>
  </mergeCells>
  <phoneticPr fontId="0" type="noConversion"/>
  <printOptions horizontalCentered="1" verticalCentered="1"/>
  <pageMargins left="0.59055118110236227" right="0.59055118110236227" top="0.7" bottom="0.74803149606299213" header="0.55118110236220474" footer="0.51181102362204722"/>
  <pageSetup paperSize="9" scale="70" orientation="portrait" r:id="rId1"/>
  <headerFooter alignWithMargins="0">
    <oddHeader>&amp;R&amp;"Times New Roman,Normal"&amp;12Appendix 1-E</oddHeader>
    <oddFooter>&amp;C&amp;"Times New Roman,Normal"&amp;12 6</oddFooter>
  </headerFooter>
  <ignoredErrors>
    <ignoredError sqref="B18 B31 B47 B58 B60" numberStoredAsText="1"/>
    <ignoredError sqref="C4:D4" unlockedFormula="1"/>
  </ignoredError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pageSetUpPr fitToPage="1"/>
  </sheetPr>
  <dimension ref="A1:C67"/>
  <sheetViews>
    <sheetView view="pageBreakPreview" zoomScale="80" zoomScaleNormal="80" zoomScaleSheetLayoutView="80" workbookViewId="0"/>
  </sheetViews>
  <sheetFormatPr defaultColWidth="9.140625" defaultRowHeight="18" customHeight="1"/>
  <cols>
    <col min="1" max="1" width="67.28515625" style="219" customWidth="1"/>
    <col min="2" max="3" width="23.42578125" style="1" customWidth="1"/>
    <col min="4" max="16384" width="9.140625" style="1"/>
  </cols>
  <sheetData>
    <row r="1" spans="1:3" ht="20.25" customHeight="1">
      <c r="A1" s="170" t="s">
        <v>771</v>
      </c>
      <c r="B1" s="192"/>
      <c r="C1" s="193"/>
    </row>
    <row r="2" spans="1:3" ht="11.25" customHeight="1">
      <c r="B2" s="1283" t="str">
        <f>+varlıklar!C4</f>
        <v>BİN TÜRK LİRASI</v>
      </c>
      <c r="C2" s="1284"/>
    </row>
    <row r="3" spans="1:3" ht="18" customHeight="1">
      <c r="A3" s="194"/>
      <c r="B3" s="1285"/>
      <c r="C3" s="1286"/>
    </row>
    <row r="4" spans="1:3" ht="15">
      <c r="A4" s="195"/>
      <c r="B4" s="196" t="s">
        <v>427</v>
      </c>
      <c r="C4" s="197" t="s">
        <v>428</v>
      </c>
    </row>
    <row r="5" spans="1:3" ht="15">
      <c r="A5" s="159"/>
      <c r="B5" s="135" t="str">
        <f>+varlıklar!$D$6</f>
        <v>(31/03/2025)</v>
      </c>
      <c r="C5" s="136" t="str">
        <f>+'nakit akış'!D4</f>
        <v>(31/03/2024)</v>
      </c>
    </row>
    <row r="6" spans="1:3" ht="18" customHeight="1">
      <c r="A6" s="198"/>
      <c r="B6" s="173"/>
      <c r="C6" s="199"/>
    </row>
    <row r="7" spans="1:3" s="12" customFormat="1" ht="18" customHeight="1">
      <c r="A7" s="200" t="s">
        <v>772</v>
      </c>
      <c r="B7" s="163"/>
      <c r="C7" s="165"/>
    </row>
    <row r="8" spans="1:3" ht="18" customHeight="1">
      <c r="A8" s="200"/>
      <c r="B8" s="167"/>
      <c r="C8" s="166"/>
    </row>
    <row r="9" spans="1:3" ht="18" customHeight="1">
      <c r="A9" s="201" t="s">
        <v>773</v>
      </c>
      <c r="B9" s="202"/>
      <c r="C9" s="203"/>
    </row>
    <row r="10" spans="1:3" ht="18" customHeight="1">
      <c r="A10" s="201" t="s">
        <v>774</v>
      </c>
      <c r="B10" s="204">
        <f>SUM(B11:B13)</f>
        <v>0</v>
      </c>
      <c r="C10" s="205">
        <f>SUM(C11:C13)</f>
        <v>0</v>
      </c>
    </row>
    <row r="11" spans="1:3" ht="18" customHeight="1">
      <c r="A11" s="201" t="s">
        <v>775</v>
      </c>
      <c r="B11" s="202"/>
      <c r="C11" s="203"/>
    </row>
    <row r="12" spans="1:3" ht="18" customHeight="1">
      <c r="A12" s="201" t="s">
        <v>776</v>
      </c>
      <c r="B12" s="202"/>
      <c r="C12" s="203"/>
    </row>
    <row r="13" spans="1:3" ht="18" customHeight="1">
      <c r="A13" s="201" t="s">
        <v>777</v>
      </c>
      <c r="B13" s="202"/>
      <c r="C13" s="203"/>
    </row>
    <row r="14" spans="1:3" ht="18" customHeight="1">
      <c r="A14" s="201"/>
      <c r="B14" s="204"/>
      <c r="C14" s="205"/>
    </row>
    <row r="15" spans="1:3" s="12" customFormat="1" ht="18" customHeight="1">
      <c r="A15" s="206" t="s">
        <v>778</v>
      </c>
      <c r="B15" s="207">
        <f>B9-B10</f>
        <v>0</v>
      </c>
      <c r="C15" s="208">
        <f>C9-C10</f>
        <v>0</v>
      </c>
    </row>
    <row r="16" spans="1:3" ht="18" customHeight="1">
      <c r="A16" s="200"/>
      <c r="B16" s="204"/>
      <c r="C16" s="205"/>
    </row>
    <row r="17" spans="1:3" ht="18" customHeight="1">
      <c r="A17" s="201" t="s">
        <v>779</v>
      </c>
      <c r="B17" s="202"/>
      <c r="C17" s="203"/>
    </row>
    <row r="18" spans="1:3" ht="18" customHeight="1">
      <c r="A18" s="201" t="s">
        <v>780</v>
      </c>
      <c r="B18" s="202"/>
      <c r="C18" s="203"/>
    </row>
    <row r="19" spans="1:3" ht="33.75" customHeight="1">
      <c r="A19" s="1163" t="s">
        <v>781</v>
      </c>
      <c r="B19" s="202"/>
      <c r="C19" s="203"/>
    </row>
    <row r="20" spans="1:3" ht="18" customHeight="1">
      <c r="A20" s="160"/>
      <c r="B20" s="167"/>
      <c r="C20" s="205"/>
    </row>
    <row r="21" spans="1:3" s="12" customFormat="1" ht="18" customHeight="1">
      <c r="A21" s="200" t="s">
        <v>782</v>
      </c>
      <c r="B21" s="207">
        <f>(B15-(B17+B18+B19))</f>
        <v>0</v>
      </c>
      <c r="C21" s="208">
        <f>(C15-(C17+C18+C19))</f>
        <v>0</v>
      </c>
    </row>
    <row r="22" spans="1:3" ht="18" customHeight="1">
      <c r="A22" s="200"/>
      <c r="B22" s="204"/>
      <c r="C22" s="205"/>
    </row>
    <row r="23" spans="1:3" ht="18" customHeight="1">
      <c r="A23" s="201" t="s">
        <v>783</v>
      </c>
      <c r="B23" s="204">
        <f>SUM(B24:B28)</f>
        <v>0</v>
      </c>
      <c r="C23" s="205">
        <f>SUM(C24:C28)</f>
        <v>0</v>
      </c>
    </row>
    <row r="24" spans="1:3" ht="18" customHeight="1">
      <c r="A24" s="201" t="s">
        <v>784</v>
      </c>
      <c r="B24" s="202"/>
      <c r="C24" s="203"/>
    </row>
    <row r="25" spans="1:3" ht="18" customHeight="1">
      <c r="A25" s="201" t="s">
        <v>785</v>
      </c>
      <c r="B25" s="202"/>
      <c r="C25" s="203"/>
    </row>
    <row r="26" spans="1:3" ht="18" customHeight="1">
      <c r="A26" s="201" t="s">
        <v>786</v>
      </c>
      <c r="B26" s="202"/>
      <c r="C26" s="203"/>
    </row>
    <row r="27" spans="1:3" ht="18" customHeight="1">
      <c r="A27" s="201" t="s">
        <v>787</v>
      </c>
      <c r="B27" s="202"/>
      <c r="C27" s="203"/>
    </row>
    <row r="28" spans="1:3" ht="18" customHeight="1">
      <c r="A28" s="201" t="s">
        <v>788</v>
      </c>
      <c r="B28" s="202"/>
      <c r="C28" s="203"/>
    </row>
    <row r="29" spans="1:3" ht="18" customHeight="1">
      <c r="A29" s="201" t="s">
        <v>789</v>
      </c>
      <c r="B29" s="202"/>
      <c r="C29" s="203"/>
    </row>
    <row r="30" spans="1:3" ht="18" customHeight="1">
      <c r="A30" s="201" t="s">
        <v>790</v>
      </c>
      <c r="B30" s="202"/>
      <c r="C30" s="203"/>
    </row>
    <row r="31" spans="1:3" ht="18" customHeight="1">
      <c r="A31" s="201" t="s">
        <v>791</v>
      </c>
      <c r="B31" s="204">
        <f>SUM(B32:B36)</f>
        <v>0</v>
      </c>
      <c r="C31" s="205">
        <f>SUM(C32:C36)</f>
        <v>0</v>
      </c>
    </row>
    <row r="32" spans="1:3" ht="18" customHeight="1">
      <c r="A32" s="201" t="s">
        <v>792</v>
      </c>
      <c r="B32" s="202"/>
      <c r="C32" s="203"/>
    </row>
    <row r="33" spans="1:3" ht="18" customHeight="1">
      <c r="A33" s="201" t="s">
        <v>793</v>
      </c>
      <c r="B33" s="202"/>
      <c r="C33" s="203"/>
    </row>
    <row r="34" spans="1:3" ht="18" customHeight="1">
      <c r="A34" s="201" t="s">
        <v>794</v>
      </c>
      <c r="B34" s="202"/>
      <c r="C34" s="203"/>
    </row>
    <row r="35" spans="1:3" ht="18" customHeight="1">
      <c r="A35" s="201" t="s">
        <v>795</v>
      </c>
      <c r="B35" s="202"/>
      <c r="C35" s="203"/>
    </row>
    <row r="36" spans="1:3" ht="18" customHeight="1">
      <c r="A36" s="201" t="s">
        <v>796</v>
      </c>
      <c r="B36" s="202"/>
      <c r="C36" s="203"/>
    </row>
    <row r="37" spans="1:3" ht="18" customHeight="1">
      <c r="A37" s="201" t="s">
        <v>797</v>
      </c>
      <c r="B37" s="202"/>
      <c r="C37" s="203"/>
    </row>
    <row r="38" spans="1:3" ht="18" customHeight="1">
      <c r="A38" s="201" t="s">
        <v>798</v>
      </c>
      <c r="B38" s="202"/>
      <c r="C38" s="203"/>
    </row>
    <row r="39" spans="1:3" ht="18" customHeight="1">
      <c r="A39" s="201" t="s">
        <v>799</v>
      </c>
      <c r="B39" s="202"/>
      <c r="C39" s="203"/>
    </row>
    <row r="40" spans="1:3" ht="18" customHeight="1">
      <c r="A40" s="161" t="s">
        <v>800</v>
      </c>
      <c r="B40" s="202"/>
      <c r="C40" s="203"/>
    </row>
    <row r="41" spans="1:3" ht="18" customHeight="1">
      <c r="A41" s="161"/>
      <c r="B41" s="167"/>
      <c r="C41" s="166"/>
    </row>
    <row r="42" spans="1:3" s="12" customFormat="1" ht="18" customHeight="1">
      <c r="A42" s="200" t="s">
        <v>801</v>
      </c>
      <c r="B42" s="209"/>
      <c r="C42" s="210"/>
    </row>
    <row r="43" spans="1:3" ht="18" customHeight="1">
      <c r="A43" s="200"/>
      <c r="B43" s="211"/>
      <c r="C43" s="212"/>
    </row>
    <row r="44" spans="1:3" ht="18" customHeight="1">
      <c r="A44" s="161" t="s">
        <v>802</v>
      </c>
      <c r="B44" s="202"/>
      <c r="C44" s="203"/>
    </row>
    <row r="45" spans="1:3" ht="18" customHeight="1">
      <c r="A45" s="201" t="s">
        <v>803</v>
      </c>
      <c r="B45" s="204">
        <f>SUM(B46:B50)</f>
        <v>0</v>
      </c>
      <c r="C45" s="205">
        <f>SUM(C46:C50)</f>
        <v>0</v>
      </c>
    </row>
    <row r="46" spans="1:3" ht="18" customHeight="1">
      <c r="A46" s="201" t="s">
        <v>804</v>
      </c>
      <c r="B46" s="202"/>
      <c r="C46" s="203"/>
    </row>
    <row r="47" spans="1:3" ht="18" customHeight="1">
      <c r="A47" s="201" t="s">
        <v>805</v>
      </c>
      <c r="B47" s="202"/>
      <c r="C47" s="203"/>
    </row>
    <row r="48" spans="1:3" ht="18" customHeight="1">
      <c r="A48" s="201" t="s">
        <v>806</v>
      </c>
      <c r="B48" s="202"/>
      <c r="C48" s="203"/>
    </row>
    <row r="49" spans="1:3" ht="18" customHeight="1">
      <c r="A49" s="201" t="s">
        <v>807</v>
      </c>
      <c r="B49" s="202"/>
      <c r="C49" s="203"/>
    </row>
    <row r="50" spans="1:3" ht="18" customHeight="1">
      <c r="A50" s="201" t="s">
        <v>808</v>
      </c>
      <c r="B50" s="202"/>
      <c r="C50" s="203"/>
    </row>
    <row r="51" spans="1:3" ht="18" customHeight="1">
      <c r="A51" s="201" t="s">
        <v>809</v>
      </c>
      <c r="B51" s="202"/>
      <c r="C51" s="203"/>
    </row>
    <row r="52" spans="1:3" ht="18" customHeight="1">
      <c r="A52" s="201" t="s">
        <v>810</v>
      </c>
      <c r="B52" s="202"/>
      <c r="C52" s="203"/>
    </row>
    <row r="53" spans="1:3" ht="18" customHeight="1">
      <c r="A53" s="201"/>
      <c r="B53" s="204"/>
      <c r="C53" s="205"/>
    </row>
    <row r="54" spans="1:3" s="12" customFormat="1" ht="18" customHeight="1">
      <c r="A54" s="200" t="s">
        <v>811</v>
      </c>
      <c r="B54" s="209"/>
      <c r="C54" s="210"/>
    </row>
    <row r="55" spans="1:3" ht="18" customHeight="1">
      <c r="A55" s="200"/>
      <c r="B55" s="211"/>
      <c r="C55" s="212"/>
    </row>
    <row r="56" spans="1:3" ht="18" customHeight="1">
      <c r="A56" s="201" t="s">
        <v>812</v>
      </c>
      <c r="B56" s="202"/>
      <c r="C56" s="203"/>
    </row>
    <row r="57" spans="1:3" ht="18" customHeight="1">
      <c r="A57" s="201" t="s">
        <v>813</v>
      </c>
      <c r="B57" s="213"/>
      <c r="C57" s="214"/>
    </row>
    <row r="58" spans="1:3" ht="18" customHeight="1">
      <c r="A58" s="201" t="s">
        <v>814</v>
      </c>
      <c r="B58" s="202"/>
      <c r="C58" s="203"/>
    </row>
    <row r="59" spans="1:3" ht="18" customHeight="1">
      <c r="A59" s="201" t="s">
        <v>815</v>
      </c>
      <c r="B59" s="213"/>
      <c r="C59" s="214"/>
    </row>
    <row r="60" spans="1:3" ht="18" customHeight="1">
      <c r="A60" s="201"/>
      <c r="B60" s="204"/>
      <c r="C60" s="205"/>
    </row>
    <row r="61" spans="1:3" s="12" customFormat="1" ht="18" customHeight="1">
      <c r="A61" s="200" t="s">
        <v>816</v>
      </c>
      <c r="B61" s="209"/>
      <c r="C61" s="210"/>
    </row>
    <row r="62" spans="1:3" ht="18" customHeight="1">
      <c r="A62" s="200"/>
      <c r="B62" s="211"/>
      <c r="C62" s="212"/>
    </row>
    <row r="63" spans="1:3" ht="18" customHeight="1">
      <c r="A63" s="201" t="s">
        <v>817</v>
      </c>
      <c r="B63" s="202"/>
      <c r="C63" s="203"/>
    </row>
    <row r="64" spans="1:3" ht="18" customHeight="1">
      <c r="A64" s="201" t="s">
        <v>818</v>
      </c>
      <c r="B64" s="213"/>
      <c r="C64" s="214"/>
    </row>
    <row r="65" spans="1:3" ht="18" customHeight="1">
      <c r="A65" s="201" t="s">
        <v>819</v>
      </c>
      <c r="B65" s="202"/>
      <c r="C65" s="203"/>
    </row>
    <row r="66" spans="1:3" ht="18" customHeight="1">
      <c r="A66" s="215" t="s">
        <v>820</v>
      </c>
      <c r="B66" s="216"/>
      <c r="C66" s="217"/>
    </row>
    <row r="67" spans="1:3" ht="18" customHeight="1">
      <c r="A67" s="218"/>
    </row>
  </sheetData>
  <sheetProtection password="CF27" sheet="1"/>
  <mergeCells count="1">
    <mergeCell ref="B2:C3"/>
  </mergeCells>
  <phoneticPr fontId="0" type="noConversion"/>
  <printOptions horizontalCentered="1" verticalCentered="1"/>
  <pageMargins left="0.59055118110236204" right="0.59055118110236204" top="0.7" bottom="0.38" header="0.511811023622047" footer="0.19"/>
  <pageSetup paperSize="9" scale="65" orientation="portrait" r:id="rId1"/>
  <headerFooter alignWithMargins="0">
    <oddHeader>&amp;R&amp;"Times New Roman,Normal"&amp;12EK1-F</oddHeader>
    <oddFooter>&amp;C&amp;"Times New Roman,Normal"&amp;12 7</oddFooter>
  </headerFooter>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1">
    <pageSetUpPr fitToPage="1"/>
  </sheetPr>
  <dimension ref="A1:G66"/>
  <sheetViews>
    <sheetView view="pageBreakPreview" zoomScale="80" zoomScaleNormal="80" zoomScaleSheetLayoutView="80" workbookViewId="0"/>
  </sheetViews>
  <sheetFormatPr defaultColWidth="9.140625" defaultRowHeight="18" customHeight="1"/>
  <cols>
    <col min="1" max="1" width="77.85546875" style="219" customWidth="1"/>
    <col min="2" max="3" width="21.42578125" style="1" customWidth="1"/>
    <col min="4" max="16384" width="9.140625" style="1"/>
  </cols>
  <sheetData>
    <row r="1" spans="1:3" ht="22.5" customHeight="1">
      <c r="A1" s="170" t="s">
        <v>821</v>
      </c>
      <c r="B1" s="192"/>
      <c r="C1" s="193"/>
    </row>
    <row r="2" spans="1:3" ht="14.25" customHeight="1">
      <c r="B2" s="1283" t="str">
        <f>+assets!C4</f>
        <v>THOUSAND TURKISH LIRA</v>
      </c>
      <c r="C2" s="1284"/>
    </row>
    <row r="3" spans="1:3" ht="18" customHeight="1">
      <c r="A3" s="170"/>
      <c r="B3" s="1285"/>
      <c r="C3" s="1286"/>
    </row>
    <row r="4" spans="1:3" ht="18.75" customHeight="1">
      <c r="A4" s="220"/>
      <c r="B4" s="196" t="s">
        <v>100</v>
      </c>
      <c r="C4" s="197" t="s">
        <v>101</v>
      </c>
    </row>
    <row r="5" spans="1:3" ht="15">
      <c r="A5" s="159"/>
      <c r="B5" s="52" t="str">
        <f>+'kar dağ.'!B5</f>
        <v>(31/03/2025)</v>
      </c>
      <c r="C5" s="116" t="str">
        <f>+'kar dağ.'!C5</f>
        <v>(31/03/2024)</v>
      </c>
    </row>
    <row r="6" spans="1:3" ht="18" customHeight="1">
      <c r="A6" s="198"/>
      <c r="B6" s="173"/>
      <c r="C6" s="199"/>
    </row>
    <row r="7" spans="1:3" s="12" customFormat="1" ht="18" customHeight="1">
      <c r="A7" s="200" t="s">
        <v>822</v>
      </c>
      <c r="B7" s="163"/>
      <c r="C7" s="165"/>
    </row>
    <row r="8" spans="1:3" ht="18" customHeight="1">
      <c r="A8" s="200"/>
      <c r="B8" s="167"/>
      <c r="C8" s="166"/>
    </row>
    <row r="9" spans="1:3" ht="18" customHeight="1">
      <c r="A9" s="201" t="s">
        <v>823</v>
      </c>
      <c r="B9" s="221">
        <f>'kar dağ.'!B9</f>
        <v>0</v>
      </c>
      <c r="C9" s="222">
        <f>'kar dağ.'!C9</f>
        <v>0</v>
      </c>
    </row>
    <row r="10" spans="1:3" ht="18" customHeight="1">
      <c r="A10" s="201" t="s">
        <v>824</v>
      </c>
      <c r="B10" s="204">
        <f>'kar dağ.'!B10</f>
        <v>0</v>
      </c>
      <c r="C10" s="205">
        <f>'kar dağ.'!C10</f>
        <v>0</v>
      </c>
    </row>
    <row r="11" spans="1:3" ht="18" customHeight="1">
      <c r="A11" s="201" t="s">
        <v>825</v>
      </c>
      <c r="B11" s="221">
        <f>'kar dağ.'!B11</f>
        <v>0</v>
      </c>
      <c r="C11" s="222">
        <f>'kar dağ.'!C11</f>
        <v>0</v>
      </c>
    </row>
    <row r="12" spans="1:3" ht="18" customHeight="1">
      <c r="A12" s="201" t="s">
        <v>826</v>
      </c>
      <c r="B12" s="221">
        <f>'kar dağ.'!B12</f>
        <v>0</v>
      </c>
      <c r="C12" s="222">
        <f>'kar dağ.'!C12</f>
        <v>0</v>
      </c>
    </row>
    <row r="13" spans="1:3" ht="18" customHeight="1">
      <c r="A13" s="201" t="s">
        <v>827</v>
      </c>
      <c r="B13" s="221">
        <f>'kar dağ.'!B13</f>
        <v>0</v>
      </c>
      <c r="C13" s="222">
        <f>'kar dağ.'!C13</f>
        <v>0</v>
      </c>
    </row>
    <row r="14" spans="1:3" ht="18" customHeight="1">
      <c r="A14" s="201"/>
      <c r="B14" s="204"/>
      <c r="C14" s="205"/>
    </row>
    <row r="15" spans="1:3" s="12" customFormat="1" ht="18" customHeight="1">
      <c r="A15" s="206" t="s">
        <v>828</v>
      </c>
      <c r="B15" s="207">
        <f>'kar dağ.'!B15</f>
        <v>0</v>
      </c>
      <c r="C15" s="208">
        <f>'kar dağ.'!C15</f>
        <v>0</v>
      </c>
    </row>
    <row r="16" spans="1:3" ht="18" customHeight="1">
      <c r="A16" s="200"/>
      <c r="B16" s="204"/>
      <c r="C16" s="205"/>
    </row>
    <row r="17" spans="1:7" ht="18" customHeight="1">
      <c r="A17" s="201" t="s">
        <v>829</v>
      </c>
      <c r="B17" s="221">
        <f>'kar dağ.'!B17</f>
        <v>0</v>
      </c>
      <c r="C17" s="222">
        <f>'kar dağ.'!C17</f>
        <v>0</v>
      </c>
    </row>
    <row r="18" spans="1:7" ht="18" customHeight="1">
      <c r="A18" s="1059" t="s">
        <v>830</v>
      </c>
      <c r="B18" s="221">
        <f>'kar dağ.'!B18</f>
        <v>0</v>
      </c>
      <c r="C18" s="222">
        <f>'kar dağ.'!C18</f>
        <v>0</v>
      </c>
      <c r="G18" s="896"/>
    </row>
    <row r="19" spans="1:7" ht="18" customHeight="1">
      <c r="A19" s="161" t="s">
        <v>831</v>
      </c>
      <c r="B19" s="221">
        <f>'kar dağ.'!B19</f>
        <v>0</v>
      </c>
      <c r="C19" s="222">
        <f>'kar dağ.'!C19</f>
        <v>0</v>
      </c>
    </row>
    <row r="20" spans="1:7" ht="18" customHeight="1">
      <c r="A20" s="160"/>
      <c r="B20" s="167"/>
      <c r="C20" s="205"/>
    </row>
    <row r="21" spans="1:7" s="12" customFormat="1" ht="18" customHeight="1">
      <c r="A21" s="200" t="s">
        <v>832</v>
      </c>
      <c r="B21" s="207">
        <f>'kar dağ.'!B21</f>
        <v>0</v>
      </c>
      <c r="C21" s="208">
        <f>'kar dağ.'!C21</f>
        <v>0</v>
      </c>
    </row>
    <row r="22" spans="1:7" ht="18" customHeight="1">
      <c r="A22" s="200"/>
      <c r="B22" s="204"/>
      <c r="C22" s="205"/>
    </row>
    <row r="23" spans="1:7" ht="18" customHeight="1">
      <c r="A23" s="201" t="s">
        <v>833</v>
      </c>
      <c r="B23" s="204">
        <f>'kar dağ.'!B23</f>
        <v>0</v>
      </c>
      <c r="C23" s="205">
        <f>'kar dağ.'!C23</f>
        <v>0</v>
      </c>
    </row>
    <row r="24" spans="1:7" ht="18" customHeight="1">
      <c r="A24" s="201" t="s">
        <v>834</v>
      </c>
      <c r="B24" s="221">
        <f>'kar dağ.'!B24</f>
        <v>0</v>
      </c>
      <c r="C24" s="222">
        <f>'kar dağ.'!C24</f>
        <v>0</v>
      </c>
    </row>
    <row r="25" spans="1:7" ht="18" customHeight="1">
      <c r="A25" s="201" t="s">
        <v>835</v>
      </c>
      <c r="B25" s="221">
        <f>'kar dağ.'!B25</f>
        <v>0</v>
      </c>
      <c r="C25" s="222">
        <f>'kar dağ.'!C25</f>
        <v>0</v>
      </c>
    </row>
    <row r="26" spans="1:7" ht="18" customHeight="1">
      <c r="A26" s="201" t="s">
        <v>836</v>
      </c>
      <c r="B26" s="221">
        <f>'kar dağ.'!B26</f>
        <v>0</v>
      </c>
      <c r="C26" s="222">
        <f>'kar dağ.'!C26</f>
        <v>0</v>
      </c>
    </row>
    <row r="27" spans="1:7" ht="18" customHeight="1">
      <c r="A27" s="201" t="s">
        <v>837</v>
      </c>
      <c r="B27" s="221">
        <f>'kar dağ.'!B27</f>
        <v>0</v>
      </c>
      <c r="C27" s="222">
        <f>'kar dağ.'!C27</f>
        <v>0</v>
      </c>
    </row>
    <row r="28" spans="1:7" ht="18" customHeight="1">
      <c r="A28" s="201" t="s">
        <v>838</v>
      </c>
      <c r="B28" s="221">
        <f>'kar dağ.'!B28</f>
        <v>0</v>
      </c>
      <c r="C28" s="222">
        <f>'kar dağ.'!C28</f>
        <v>0</v>
      </c>
    </row>
    <row r="29" spans="1:7" ht="18" customHeight="1">
      <c r="A29" s="201" t="s">
        <v>839</v>
      </c>
      <c r="B29" s="221">
        <f>'kar dağ.'!B29</f>
        <v>0</v>
      </c>
      <c r="C29" s="222">
        <f>'kar dağ.'!C29</f>
        <v>0</v>
      </c>
    </row>
    <row r="30" spans="1:7" ht="18" customHeight="1">
      <c r="A30" s="201" t="s">
        <v>840</v>
      </c>
      <c r="B30" s="221">
        <f>'kar dağ.'!B30</f>
        <v>0</v>
      </c>
      <c r="C30" s="222">
        <f>'kar dağ.'!C30</f>
        <v>0</v>
      </c>
    </row>
    <row r="31" spans="1:7" ht="18" customHeight="1">
      <c r="A31" s="201" t="s">
        <v>841</v>
      </c>
      <c r="B31" s="204">
        <f>'kar dağ.'!B31</f>
        <v>0</v>
      </c>
      <c r="C31" s="205">
        <f>'kar dağ.'!C31</f>
        <v>0</v>
      </c>
    </row>
    <row r="32" spans="1:7" ht="18" customHeight="1">
      <c r="A32" s="201" t="s">
        <v>842</v>
      </c>
      <c r="B32" s="221">
        <f>'kar dağ.'!B32</f>
        <v>0</v>
      </c>
      <c r="C32" s="222">
        <f>'kar dağ.'!C32</f>
        <v>0</v>
      </c>
    </row>
    <row r="33" spans="1:3" ht="18" customHeight="1">
      <c r="A33" s="201" t="s">
        <v>843</v>
      </c>
      <c r="B33" s="221">
        <f>'kar dağ.'!B33</f>
        <v>0</v>
      </c>
      <c r="C33" s="222">
        <f>'kar dağ.'!C33</f>
        <v>0</v>
      </c>
    </row>
    <row r="34" spans="1:3" ht="18" customHeight="1">
      <c r="A34" s="201" t="s">
        <v>844</v>
      </c>
      <c r="B34" s="221">
        <f>'kar dağ.'!B34</f>
        <v>0</v>
      </c>
      <c r="C34" s="222">
        <f>'kar dağ.'!C34</f>
        <v>0</v>
      </c>
    </row>
    <row r="35" spans="1:3" ht="18" customHeight="1">
      <c r="A35" s="201" t="s">
        <v>845</v>
      </c>
      <c r="B35" s="221">
        <f>'kar dağ.'!B35</f>
        <v>0</v>
      </c>
      <c r="C35" s="222">
        <f>'kar dağ.'!C35</f>
        <v>0</v>
      </c>
    </row>
    <row r="36" spans="1:3" ht="18" customHeight="1">
      <c r="A36" s="201" t="s">
        <v>846</v>
      </c>
      <c r="B36" s="221">
        <f>'kar dağ.'!B36</f>
        <v>0</v>
      </c>
      <c r="C36" s="222">
        <f>'kar dağ.'!C36</f>
        <v>0</v>
      </c>
    </row>
    <row r="37" spans="1:3" ht="18" customHeight="1">
      <c r="A37" s="201" t="s">
        <v>847</v>
      </c>
      <c r="B37" s="221">
        <f>'kar dağ.'!B37</f>
        <v>0</v>
      </c>
      <c r="C37" s="222">
        <f>'kar dağ.'!C37</f>
        <v>0</v>
      </c>
    </row>
    <row r="38" spans="1:3" ht="18" customHeight="1">
      <c r="A38" s="201" t="s">
        <v>848</v>
      </c>
      <c r="B38" s="221">
        <f>'kar dağ.'!B38</f>
        <v>0</v>
      </c>
      <c r="C38" s="222">
        <f>'kar dağ.'!C38</f>
        <v>0</v>
      </c>
    </row>
    <row r="39" spans="1:3" ht="18" customHeight="1">
      <c r="A39" s="201" t="s">
        <v>849</v>
      </c>
      <c r="B39" s="221">
        <f>'kar dağ.'!B39</f>
        <v>0</v>
      </c>
      <c r="C39" s="222">
        <f>'kar dağ.'!C39</f>
        <v>0</v>
      </c>
    </row>
    <row r="40" spans="1:3" ht="18" customHeight="1">
      <c r="A40" s="161" t="s">
        <v>850</v>
      </c>
      <c r="B40" s="221">
        <f>'kar dağ.'!B40</f>
        <v>0</v>
      </c>
      <c r="C40" s="222">
        <f>'kar dağ.'!C40</f>
        <v>0</v>
      </c>
    </row>
    <row r="41" spans="1:3" ht="18" customHeight="1">
      <c r="A41" s="161"/>
      <c r="B41" s="167"/>
      <c r="C41" s="166"/>
    </row>
    <row r="42" spans="1:3" s="12" customFormat="1" ht="18" customHeight="1">
      <c r="A42" s="200" t="s">
        <v>851</v>
      </c>
      <c r="B42" s="209"/>
      <c r="C42" s="210"/>
    </row>
    <row r="43" spans="1:3" ht="18" customHeight="1">
      <c r="A43" s="200"/>
      <c r="B43" s="211"/>
      <c r="C43" s="212"/>
    </row>
    <row r="44" spans="1:3" ht="18" customHeight="1">
      <c r="A44" s="161" t="s">
        <v>852</v>
      </c>
      <c r="B44" s="221">
        <f>'kar dağ.'!B44</f>
        <v>0</v>
      </c>
      <c r="C44" s="222">
        <f>'kar dağ.'!C44</f>
        <v>0</v>
      </c>
    </row>
    <row r="45" spans="1:3" ht="18" customHeight="1">
      <c r="A45" s="201" t="s">
        <v>853</v>
      </c>
      <c r="B45" s="204">
        <f>'kar dağ.'!B45</f>
        <v>0</v>
      </c>
      <c r="C45" s="205">
        <f>'kar dağ.'!C45</f>
        <v>0</v>
      </c>
    </row>
    <row r="46" spans="1:3" ht="18" customHeight="1">
      <c r="A46" s="201" t="s">
        <v>854</v>
      </c>
      <c r="B46" s="221">
        <f>'kar dağ.'!B46</f>
        <v>0</v>
      </c>
      <c r="C46" s="222">
        <f>'kar dağ.'!C46</f>
        <v>0</v>
      </c>
    </row>
    <row r="47" spans="1:3" ht="18" customHeight="1">
      <c r="A47" s="201" t="s">
        <v>855</v>
      </c>
      <c r="B47" s="221">
        <f>'kar dağ.'!B47</f>
        <v>0</v>
      </c>
      <c r="C47" s="222">
        <f>'kar dağ.'!C47</f>
        <v>0</v>
      </c>
    </row>
    <row r="48" spans="1:3" ht="18" customHeight="1">
      <c r="A48" s="201" t="s">
        <v>856</v>
      </c>
      <c r="B48" s="221">
        <f>'kar dağ.'!B48</f>
        <v>0</v>
      </c>
      <c r="C48" s="222">
        <f>'kar dağ.'!C48</f>
        <v>0</v>
      </c>
    </row>
    <row r="49" spans="1:3" ht="18" customHeight="1">
      <c r="A49" s="201" t="s">
        <v>857</v>
      </c>
      <c r="B49" s="221">
        <f>'kar dağ.'!B49</f>
        <v>0</v>
      </c>
      <c r="C49" s="222">
        <f>'kar dağ.'!C49</f>
        <v>0</v>
      </c>
    </row>
    <row r="50" spans="1:3" ht="18" customHeight="1">
      <c r="A50" s="201" t="s">
        <v>858</v>
      </c>
      <c r="B50" s="221">
        <f>'kar dağ.'!B50</f>
        <v>0</v>
      </c>
      <c r="C50" s="222">
        <f>'kar dağ.'!C50</f>
        <v>0</v>
      </c>
    </row>
    <row r="51" spans="1:3" ht="18" customHeight="1">
      <c r="A51" s="201" t="s">
        <v>859</v>
      </c>
      <c r="B51" s="221">
        <f>'kar dağ.'!B51</f>
        <v>0</v>
      </c>
      <c r="C51" s="222">
        <f>'kar dağ.'!C51</f>
        <v>0</v>
      </c>
    </row>
    <row r="52" spans="1:3" ht="18" customHeight="1">
      <c r="A52" s="201" t="s">
        <v>860</v>
      </c>
      <c r="B52" s="221">
        <f>'kar dağ.'!B52</f>
        <v>0</v>
      </c>
      <c r="C52" s="222">
        <f>'kar dağ.'!C52</f>
        <v>0</v>
      </c>
    </row>
    <row r="53" spans="1:3" ht="18" customHeight="1">
      <c r="A53" s="201"/>
      <c r="B53" s="204"/>
      <c r="C53" s="205"/>
    </row>
    <row r="54" spans="1:3" s="12" customFormat="1" ht="18" customHeight="1">
      <c r="A54" s="200" t="s">
        <v>861</v>
      </c>
      <c r="B54" s="209"/>
      <c r="C54" s="210"/>
    </row>
    <row r="55" spans="1:3" ht="18" customHeight="1">
      <c r="A55" s="200"/>
      <c r="B55" s="211"/>
      <c r="C55" s="212"/>
    </row>
    <row r="56" spans="1:3" ht="18" customHeight="1">
      <c r="A56" s="201" t="s">
        <v>862</v>
      </c>
      <c r="B56" s="221">
        <f>'kar dağ.'!B56</f>
        <v>0</v>
      </c>
      <c r="C56" s="222">
        <f>'kar dağ.'!C56</f>
        <v>0</v>
      </c>
    </row>
    <row r="57" spans="1:3" ht="18" customHeight="1">
      <c r="A57" s="201" t="s">
        <v>863</v>
      </c>
      <c r="B57" s="223">
        <f>'kar dağ.'!B57</f>
        <v>0</v>
      </c>
      <c r="C57" s="224">
        <f>'kar dağ.'!C57</f>
        <v>0</v>
      </c>
    </row>
    <row r="58" spans="1:3" ht="18" customHeight="1">
      <c r="A58" s="201" t="s">
        <v>864</v>
      </c>
      <c r="B58" s="221">
        <f>'kar dağ.'!B58</f>
        <v>0</v>
      </c>
      <c r="C58" s="222">
        <f>'kar dağ.'!C58</f>
        <v>0</v>
      </c>
    </row>
    <row r="59" spans="1:3" ht="18" customHeight="1">
      <c r="A59" s="201" t="s">
        <v>865</v>
      </c>
      <c r="B59" s="223">
        <f>'kar dağ.'!B59</f>
        <v>0</v>
      </c>
      <c r="C59" s="224">
        <f>'kar dağ.'!C59</f>
        <v>0</v>
      </c>
    </row>
    <row r="60" spans="1:3" ht="18" customHeight="1">
      <c r="A60" s="201"/>
      <c r="B60" s="204"/>
      <c r="C60" s="205"/>
    </row>
    <row r="61" spans="1:3" s="12" customFormat="1" ht="18" customHeight="1">
      <c r="A61" s="200" t="s">
        <v>866</v>
      </c>
      <c r="B61" s="209"/>
      <c r="C61" s="210"/>
    </row>
    <row r="62" spans="1:3" ht="18" customHeight="1">
      <c r="A62" s="200"/>
      <c r="B62" s="211"/>
      <c r="C62" s="212"/>
    </row>
    <row r="63" spans="1:3" ht="18" customHeight="1">
      <c r="A63" s="201" t="s">
        <v>867</v>
      </c>
      <c r="B63" s="221">
        <f>'kar dağ.'!B63</f>
        <v>0</v>
      </c>
      <c r="C63" s="222">
        <f>'kar dağ.'!C63</f>
        <v>0</v>
      </c>
    </row>
    <row r="64" spans="1:3" ht="18" customHeight="1">
      <c r="A64" s="201" t="s">
        <v>868</v>
      </c>
      <c r="B64" s="223">
        <f>'kar dağ.'!B64</f>
        <v>0</v>
      </c>
      <c r="C64" s="224">
        <f>'kar dağ.'!C64</f>
        <v>0</v>
      </c>
    </row>
    <row r="65" spans="1:3" ht="18" customHeight="1">
      <c r="A65" s="201" t="s">
        <v>869</v>
      </c>
      <c r="B65" s="221">
        <f>'kar dağ.'!B65</f>
        <v>0</v>
      </c>
      <c r="C65" s="222">
        <f>'kar dağ.'!C65</f>
        <v>0</v>
      </c>
    </row>
    <row r="66" spans="1:3" ht="18" customHeight="1">
      <c r="A66" s="215" t="s">
        <v>870</v>
      </c>
      <c r="B66" s="225">
        <f>'kar dağ.'!B66</f>
        <v>0</v>
      </c>
      <c r="C66" s="226">
        <f>'kar dağ.'!C66</f>
        <v>0</v>
      </c>
    </row>
  </sheetData>
  <sheetProtection password="CF27" sheet="1"/>
  <mergeCells count="1">
    <mergeCell ref="B2:C3"/>
  </mergeCells>
  <phoneticPr fontId="0" type="noConversion"/>
  <printOptions horizontalCentered="1" verticalCentered="1"/>
  <pageMargins left="0.59055118110236227" right="0.59055118110236227" top="0.72" bottom="0.37" header="0.51181102362204722" footer="0.17"/>
  <pageSetup paperSize="9" scale="66" orientation="portrait" r:id="rId1"/>
  <headerFooter alignWithMargins="0">
    <oddHeader>&amp;R&amp;"Times New Roman,Normal"&amp;12Appendix 1-F</oddHeader>
    <oddFooter>&amp;C&amp;"Times New Roman,Normal"&amp;12 7</oddFooter>
  </headerFooter>
  <ignoredErrors>
    <ignoredError sqref="B5:C5" unlockedFormula="1"/>
  </ignoredError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dimension ref="A1:U648"/>
  <sheetViews>
    <sheetView view="pageBreakPreview" zoomScale="80" zoomScaleNormal="100" zoomScaleSheetLayoutView="80" workbookViewId="0"/>
  </sheetViews>
  <sheetFormatPr defaultColWidth="9.140625" defaultRowHeight="12.75"/>
  <cols>
    <col min="1" max="1" width="56.5703125" style="228" customWidth="1"/>
    <col min="2" max="9" width="12.5703125" style="228" customWidth="1"/>
    <col min="10" max="21" width="12.140625" style="228" customWidth="1"/>
    <col min="22" max="16384" width="9.140625" style="228"/>
  </cols>
  <sheetData>
    <row r="1" spans="1:5" ht="18">
      <c r="A1" s="227" t="s">
        <v>871</v>
      </c>
    </row>
    <row r="2" spans="1:5" ht="20.25">
      <c r="A2" s="229" t="s">
        <v>872</v>
      </c>
    </row>
    <row r="3" spans="1:5" ht="7.5" customHeight="1">
      <c r="A3" s="229"/>
    </row>
    <row r="4" spans="1:5" ht="15.75">
      <c r="A4" s="230" t="s">
        <v>873</v>
      </c>
    </row>
    <row r="5" spans="1:5" ht="7.5" customHeight="1">
      <c r="A5" s="230"/>
    </row>
    <row r="6" spans="1:5" ht="15.75">
      <c r="A6" s="230" t="s">
        <v>874</v>
      </c>
    </row>
    <row r="7" spans="1:5" ht="48">
      <c r="A7" s="578"/>
      <c r="B7" s="579" t="s">
        <v>875</v>
      </c>
      <c r="C7" s="580" t="s">
        <v>876</v>
      </c>
    </row>
    <row r="8" spans="1:5" ht="12.75" customHeight="1">
      <c r="A8" s="581" t="s">
        <v>877</v>
      </c>
      <c r="B8" s="259">
        <v>0</v>
      </c>
      <c r="C8" s="307">
        <v>0</v>
      </c>
    </row>
    <row r="9" spans="1:5" ht="24">
      <c r="A9" s="582" t="s">
        <v>878</v>
      </c>
      <c r="B9" s="259">
        <v>175000</v>
      </c>
    </row>
    <row r="10" spans="1:5" ht="12.75" customHeight="1">
      <c r="A10" s="583" t="s">
        <v>879</v>
      </c>
      <c r="B10" s="259">
        <v>0</v>
      </c>
    </row>
    <row r="11" spans="1:5" ht="12.75" customHeight="1">
      <c r="A11" s="583" t="s">
        <v>880</v>
      </c>
      <c r="B11" s="259">
        <v>27242</v>
      </c>
    </row>
    <row r="12" spans="1:5" ht="24">
      <c r="A12" s="583" t="s">
        <v>881</v>
      </c>
      <c r="B12" s="259">
        <v>0</v>
      </c>
      <c r="E12" s="228" t="s">
        <v>564</v>
      </c>
    </row>
    <row r="13" spans="1:5" ht="12.75" customHeight="1">
      <c r="A13" s="583" t="s">
        <v>882</v>
      </c>
      <c r="B13" s="259">
        <v>209360</v>
      </c>
    </row>
    <row r="14" spans="1:5" ht="12.75" customHeight="1">
      <c r="A14" s="584" t="s">
        <v>883</v>
      </c>
      <c r="B14" s="259">
        <v>420</v>
      </c>
    </row>
    <row r="15" spans="1:5" ht="12.75" customHeight="1">
      <c r="A15" s="584" t="s">
        <v>884</v>
      </c>
      <c r="B15" s="259">
        <v>208940</v>
      </c>
    </row>
    <row r="16" spans="1:5" ht="36">
      <c r="A16" s="583" t="s">
        <v>885</v>
      </c>
      <c r="B16" s="259">
        <v>0</v>
      </c>
    </row>
    <row r="17" spans="1:3">
      <c r="A17" s="585" t="s">
        <v>886</v>
      </c>
      <c r="B17" s="259">
        <v>411602</v>
      </c>
    </row>
    <row r="18" spans="1:3">
      <c r="A18" s="586" t="s">
        <v>887</v>
      </c>
      <c r="B18" s="259">
        <v>0</v>
      </c>
    </row>
    <row r="19" spans="1:3" ht="36">
      <c r="A19" s="587" t="s">
        <v>888</v>
      </c>
      <c r="B19" s="259">
        <v>0</v>
      </c>
      <c r="C19" s="577"/>
    </row>
    <row r="20" spans="1:3" ht="36">
      <c r="A20" s="587" t="s">
        <v>889</v>
      </c>
      <c r="B20" s="259">
        <v>6446</v>
      </c>
      <c r="C20" s="238"/>
    </row>
    <row r="21" spans="1:3">
      <c r="A21" s="588" t="s">
        <v>890</v>
      </c>
      <c r="B21" s="235">
        <v>5180</v>
      </c>
      <c r="C21" s="238"/>
    </row>
    <row r="22" spans="1:3" ht="24">
      <c r="A22" s="587" t="s">
        <v>891</v>
      </c>
      <c r="B22" s="259">
        <v>0</v>
      </c>
      <c r="C22" s="238"/>
    </row>
    <row r="23" spans="1:3" ht="36">
      <c r="A23" s="588" t="s">
        <v>892</v>
      </c>
      <c r="B23" s="259">
        <v>12379</v>
      </c>
      <c r="C23" s="238"/>
    </row>
    <row r="24" spans="1:3" ht="48">
      <c r="A24" s="587" t="s">
        <v>893</v>
      </c>
      <c r="B24" s="259">
        <v>3236</v>
      </c>
      <c r="C24" s="238"/>
    </row>
    <row r="25" spans="1:3" ht="36">
      <c r="A25" s="588" t="s">
        <v>894</v>
      </c>
      <c r="B25" s="259">
        <v>0</v>
      </c>
      <c r="C25" s="238"/>
    </row>
    <row r="26" spans="1:3" ht="36">
      <c r="A26" s="587" t="s">
        <v>895</v>
      </c>
      <c r="B26" s="259">
        <v>0</v>
      </c>
      <c r="C26" s="238"/>
    </row>
    <row r="27" spans="1:3">
      <c r="A27" s="588" t="s">
        <v>896</v>
      </c>
      <c r="B27" s="259">
        <v>0</v>
      </c>
      <c r="C27" s="238"/>
    </row>
    <row r="28" spans="1:3" ht="36">
      <c r="A28" s="587" t="s">
        <v>897</v>
      </c>
      <c r="B28" s="259">
        <v>0</v>
      </c>
      <c r="C28" s="238"/>
    </row>
    <row r="29" spans="1:3">
      <c r="A29" s="588" t="s">
        <v>898</v>
      </c>
      <c r="B29" s="259">
        <v>0</v>
      </c>
      <c r="C29" s="238"/>
    </row>
    <row r="30" spans="1:3" ht="24">
      <c r="A30" s="588" t="s">
        <v>899</v>
      </c>
      <c r="B30" s="259">
        <v>0</v>
      </c>
      <c r="C30" s="238"/>
    </row>
    <row r="31" spans="1:3" ht="24">
      <c r="A31" s="588" t="s">
        <v>900</v>
      </c>
      <c r="B31" s="259">
        <v>0</v>
      </c>
      <c r="C31" s="238"/>
    </row>
    <row r="32" spans="1:3" ht="48">
      <c r="A32" s="587" t="s">
        <v>901</v>
      </c>
      <c r="B32" s="259">
        <v>0</v>
      </c>
      <c r="C32" s="238"/>
    </row>
    <row r="33" spans="1:3" ht="48">
      <c r="A33" s="587" t="s">
        <v>902</v>
      </c>
      <c r="B33" s="259">
        <v>0</v>
      </c>
      <c r="C33" s="238"/>
    </row>
    <row r="34" spans="1:3" ht="24">
      <c r="A34" s="588" t="s">
        <v>903</v>
      </c>
      <c r="B34" s="259">
        <v>0</v>
      </c>
      <c r="C34" s="238"/>
    </row>
    <row r="35" spans="1:3" ht="24">
      <c r="A35" s="587" t="s">
        <v>904</v>
      </c>
      <c r="B35" s="259">
        <v>14768</v>
      </c>
      <c r="C35" s="238"/>
    </row>
    <row r="36" spans="1:3" ht="36">
      <c r="A36" s="588" t="s">
        <v>905</v>
      </c>
      <c r="B36" s="259">
        <v>0</v>
      </c>
      <c r="C36" s="238"/>
    </row>
    <row r="37" spans="1:3" ht="48">
      <c r="A37" s="588" t="s">
        <v>906</v>
      </c>
      <c r="B37" s="259">
        <v>0</v>
      </c>
      <c r="C37" s="238"/>
    </row>
    <row r="38" spans="1:3">
      <c r="A38" s="588" t="s">
        <v>907</v>
      </c>
      <c r="B38" s="259">
        <v>0</v>
      </c>
      <c r="C38" s="238"/>
    </row>
    <row r="39" spans="1:3" ht="24">
      <c r="A39" s="588" t="s">
        <v>908</v>
      </c>
      <c r="B39" s="259">
        <v>38436</v>
      </c>
      <c r="C39" s="307"/>
    </row>
    <row r="40" spans="1:3">
      <c r="A40" s="588" t="s">
        <v>909</v>
      </c>
      <c r="B40" s="259">
        <v>0</v>
      </c>
    </row>
    <row r="41" spans="1:3" ht="24">
      <c r="A41" s="587" t="s">
        <v>910</v>
      </c>
      <c r="B41" s="259">
        <v>0</v>
      </c>
    </row>
    <row r="42" spans="1:3">
      <c r="A42" s="590" t="s">
        <v>911</v>
      </c>
      <c r="B42" s="259">
        <v>80445</v>
      </c>
    </row>
    <row r="43" spans="1:3">
      <c r="A43" s="590" t="s">
        <v>912</v>
      </c>
      <c r="B43" s="259">
        <v>331157</v>
      </c>
    </row>
    <row r="44" spans="1:3">
      <c r="A44" s="591" t="s">
        <v>913</v>
      </c>
      <c r="B44" s="259">
        <v>0</v>
      </c>
    </row>
    <row r="45" spans="1:3" ht="24">
      <c r="A45" s="587" t="s">
        <v>914</v>
      </c>
      <c r="B45" s="259">
        <v>0</v>
      </c>
    </row>
    <row r="46" spans="1:3" ht="24">
      <c r="A46" s="588" t="s">
        <v>915</v>
      </c>
      <c r="B46" s="259">
        <v>0</v>
      </c>
    </row>
    <row r="47" spans="1:3" ht="24">
      <c r="A47" s="587" t="s">
        <v>916</v>
      </c>
      <c r="B47" s="259">
        <v>0</v>
      </c>
    </row>
    <row r="48" spans="1:3">
      <c r="A48" s="590" t="s">
        <v>917</v>
      </c>
      <c r="B48" s="259">
        <v>0</v>
      </c>
    </row>
    <row r="49" spans="1:3">
      <c r="A49" s="591" t="s">
        <v>918</v>
      </c>
      <c r="B49" s="259">
        <v>0</v>
      </c>
    </row>
    <row r="50" spans="1:3" ht="24">
      <c r="A50" s="588" t="s">
        <v>919</v>
      </c>
      <c r="B50" s="259">
        <v>0</v>
      </c>
      <c r="C50" s="577">
        <v>0</v>
      </c>
    </row>
    <row r="51" spans="1:3" ht="48">
      <c r="A51" s="587" t="s">
        <v>920</v>
      </c>
      <c r="B51" s="259">
        <v>0</v>
      </c>
      <c r="C51" s="238">
        <v>0</v>
      </c>
    </row>
    <row r="52" spans="1:3" ht="48">
      <c r="A52" s="587" t="s">
        <v>921</v>
      </c>
      <c r="B52" s="259">
        <v>0</v>
      </c>
      <c r="C52" s="238">
        <v>0</v>
      </c>
    </row>
    <row r="53" spans="1:3" ht="48">
      <c r="A53" s="588" t="s">
        <v>922</v>
      </c>
      <c r="B53" s="259">
        <v>0</v>
      </c>
      <c r="C53" s="307">
        <v>0</v>
      </c>
    </row>
    <row r="54" spans="1:3" ht="12.75" customHeight="1">
      <c r="A54" s="588" t="s">
        <v>923</v>
      </c>
      <c r="B54" s="259">
        <v>0</v>
      </c>
    </row>
    <row r="55" spans="1:3" ht="24">
      <c r="A55" s="938" t="s">
        <v>924</v>
      </c>
      <c r="B55" s="259">
        <v>0</v>
      </c>
    </row>
    <row r="56" spans="1:3" ht="48">
      <c r="A56" s="587" t="s">
        <v>925</v>
      </c>
      <c r="B56" s="259">
        <v>0</v>
      </c>
      <c r="C56" s="577">
        <v>0</v>
      </c>
    </row>
    <row r="57" spans="1:3" ht="36">
      <c r="A57" s="587" t="s">
        <v>926</v>
      </c>
      <c r="B57" s="259">
        <v>0</v>
      </c>
      <c r="C57" s="238">
        <v>0</v>
      </c>
    </row>
    <row r="58" spans="1:3" ht="24">
      <c r="A58" s="588" t="s">
        <v>927</v>
      </c>
      <c r="B58" s="259">
        <v>0</v>
      </c>
    </row>
    <row r="59" spans="1:3" ht="12.75" customHeight="1">
      <c r="A59" s="592" t="s">
        <v>928</v>
      </c>
      <c r="B59" s="259">
        <v>0</v>
      </c>
    </row>
    <row r="60" spans="1:3" ht="12.75" customHeight="1">
      <c r="A60" s="592" t="s">
        <v>929</v>
      </c>
      <c r="B60" s="259">
        <v>0</v>
      </c>
    </row>
    <row r="61" spans="1:3" ht="24">
      <c r="A61" s="592" t="s">
        <v>930</v>
      </c>
      <c r="B61" s="238">
        <v>331157</v>
      </c>
    </row>
    <row r="62" spans="1:3" ht="12.75" customHeight="1">
      <c r="A62" s="591" t="s">
        <v>931</v>
      </c>
      <c r="B62" s="238">
        <v>0</v>
      </c>
    </row>
    <row r="63" spans="1:3" ht="24">
      <c r="A63" s="588" t="s">
        <v>932</v>
      </c>
      <c r="B63" s="238">
        <v>0</v>
      </c>
    </row>
    <row r="64" spans="1:3" ht="24">
      <c r="A64" s="587" t="s">
        <v>916</v>
      </c>
      <c r="B64" s="238">
        <v>0</v>
      </c>
    </row>
    <row r="65" spans="1:3" ht="24">
      <c r="A65" s="588" t="s">
        <v>933</v>
      </c>
      <c r="B65" s="238">
        <v>5218</v>
      </c>
    </row>
    <row r="66" spans="1:3" ht="12.75" customHeight="1">
      <c r="A66" s="590" t="s">
        <v>934</v>
      </c>
      <c r="B66" s="238">
        <v>5218</v>
      </c>
    </row>
    <row r="67" spans="1:3" ht="12.75" customHeight="1">
      <c r="A67" s="591" t="s">
        <v>935</v>
      </c>
      <c r="B67" s="238">
        <v>0</v>
      </c>
      <c r="C67" s="593"/>
    </row>
    <row r="68" spans="1:3" ht="24">
      <c r="A68" s="588" t="s">
        <v>936</v>
      </c>
      <c r="B68" s="259">
        <v>0</v>
      </c>
      <c r="C68" s="577"/>
    </row>
    <row r="69" spans="1:3" ht="48">
      <c r="A69" s="587" t="s">
        <v>937</v>
      </c>
      <c r="B69" s="259">
        <v>0</v>
      </c>
      <c r="C69" s="238"/>
    </row>
    <row r="70" spans="1:3" ht="48">
      <c r="A70" s="587" t="s">
        <v>938</v>
      </c>
      <c r="B70" s="259">
        <v>0</v>
      </c>
      <c r="C70" s="238"/>
    </row>
    <row r="71" spans="1:3" ht="36">
      <c r="A71" s="587" t="s">
        <v>939</v>
      </c>
      <c r="B71" s="259">
        <v>0</v>
      </c>
      <c r="C71" s="307"/>
    </row>
    <row r="72" spans="1:3" ht="12.75" customHeight="1">
      <c r="A72" s="588" t="s">
        <v>940</v>
      </c>
      <c r="B72" s="238">
        <v>0</v>
      </c>
    </row>
    <row r="73" spans="1:3">
      <c r="A73" s="590" t="s">
        <v>941</v>
      </c>
      <c r="B73" s="238">
        <v>0</v>
      </c>
    </row>
    <row r="74" spans="1:3">
      <c r="A74" s="590" t="s">
        <v>942</v>
      </c>
      <c r="B74" s="238">
        <v>5218</v>
      </c>
    </row>
    <row r="75" spans="1:3" ht="12.75" customHeight="1">
      <c r="A75" s="590" t="s">
        <v>943</v>
      </c>
      <c r="B75" s="238">
        <v>336375</v>
      </c>
    </row>
    <row r="76" spans="1:3" ht="12.75" customHeight="1">
      <c r="A76" s="591" t="s">
        <v>944</v>
      </c>
      <c r="B76" s="238">
        <v>336375</v>
      </c>
    </row>
    <row r="77" spans="1:3" ht="24">
      <c r="A77" s="587" t="s">
        <v>945</v>
      </c>
      <c r="B77" s="238">
        <v>0</v>
      </c>
    </row>
    <row r="78" spans="1:3" ht="60">
      <c r="A78" s="587" t="s">
        <v>946</v>
      </c>
      <c r="B78" s="238">
        <v>0</v>
      </c>
    </row>
    <row r="79" spans="1:3">
      <c r="A79" s="587" t="s">
        <v>947</v>
      </c>
      <c r="B79" s="238">
        <v>0</v>
      </c>
    </row>
    <row r="80" spans="1:3" ht="24">
      <c r="A80" s="591" t="s">
        <v>948</v>
      </c>
      <c r="B80" s="238">
        <v>0</v>
      </c>
    </row>
    <row r="81" spans="1:3" ht="84">
      <c r="A81" s="587" t="s">
        <v>949</v>
      </c>
      <c r="B81" s="259">
        <v>0</v>
      </c>
      <c r="C81" s="577">
        <v>0</v>
      </c>
    </row>
    <row r="82" spans="1:3" ht="84">
      <c r="A82" s="587" t="s">
        <v>950</v>
      </c>
      <c r="B82" s="259">
        <v>0</v>
      </c>
      <c r="C82" s="238">
        <v>0</v>
      </c>
    </row>
    <row r="83" spans="1:3" ht="108">
      <c r="A83" s="587" t="s">
        <v>951</v>
      </c>
      <c r="B83" s="259">
        <v>0</v>
      </c>
      <c r="C83" s="238">
        <v>0</v>
      </c>
    </row>
    <row r="84" spans="1:3" ht="12.75" customHeight="1">
      <c r="A84" s="591" t="s">
        <v>952</v>
      </c>
      <c r="B84" s="259">
        <v>336375</v>
      </c>
      <c r="C84" s="238">
        <v>0</v>
      </c>
    </row>
    <row r="85" spans="1:3" ht="12.75" customHeight="1">
      <c r="A85" s="587" t="s">
        <v>953</v>
      </c>
      <c r="B85" s="259">
        <v>336375</v>
      </c>
      <c r="C85" s="238">
        <v>0</v>
      </c>
    </row>
    <row r="86" spans="1:3" ht="12.75" customHeight="1">
      <c r="A86" s="587" t="s">
        <v>954</v>
      </c>
      <c r="B86" s="259">
        <v>2281094</v>
      </c>
      <c r="C86" s="238">
        <v>0</v>
      </c>
    </row>
    <row r="87" spans="1:3" ht="12.75" customHeight="1">
      <c r="A87" s="591" t="s">
        <v>955</v>
      </c>
      <c r="B87" s="259">
        <v>0</v>
      </c>
      <c r="C87" s="238">
        <v>0</v>
      </c>
    </row>
    <row r="88" spans="1:3" ht="12.75" customHeight="1">
      <c r="A88" s="587" t="s">
        <v>956</v>
      </c>
      <c r="B88" s="302">
        <v>14.52</v>
      </c>
      <c r="C88" s="303">
        <v>0</v>
      </c>
    </row>
    <row r="89" spans="1:3" ht="12.75" customHeight="1">
      <c r="A89" s="587" t="s">
        <v>957</v>
      </c>
      <c r="B89" s="302">
        <v>14.52</v>
      </c>
      <c r="C89" s="303">
        <v>0</v>
      </c>
    </row>
    <row r="90" spans="1:3" ht="12.75" customHeight="1">
      <c r="A90" s="587" t="s">
        <v>958</v>
      </c>
      <c r="B90" s="302">
        <v>14.75</v>
      </c>
      <c r="C90" s="303">
        <v>0</v>
      </c>
    </row>
    <row r="91" spans="1:3" ht="12.75" customHeight="1">
      <c r="A91" s="591" t="s">
        <v>959</v>
      </c>
      <c r="B91" s="259">
        <v>0</v>
      </c>
      <c r="C91" s="238">
        <v>0</v>
      </c>
    </row>
    <row r="92" spans="1:3" ht="12.75" customHeight="1">
      <c r="A92" s="596" t="s">
        <v>960</v>
      </c>
      <c r="B92" s="302">
        <v>2.56</v>
      </c>
      <c r="C92" s="303">
        <v>0</v>
      </c>
    </row>
    <row r="93" spans="1:3" ht="12.75" customHeight="1">
      <c r="A93" s="763" t="s">
        <v>961</v>
      </c>
      <c r="B93" s="302">
        <v>2.5</v>
      </c>
      <c r="C93" s="303">
        <v>0</v>
      </c>
    </row>
    <row r="94" spans="1:3" ht="12.75" customHeight="1">
      <c r="A94" s="763" t="s">
        <v>962</v>
      </c>
      <c r="B94" s="302">
        <v>0.06</v>
      </c>
      <c r="C94" s="303">
        <v>0</v>
      </c>
    </row>
    <row r="95" spans="1:3" ht="12.75" customHeight="1">
      <c r="A95" s="763" t="s">
        <v>963</v>
      </c>
      <c r="B95" s="302">
        <v>0</v>
      </c>
      <c r="C95" s="303">
        <v>0</v>
      </c>
    </row>
    <row r="96" spans="1:3" ht="48">
      <c r="A96" s="587" t="s">
        <v>964</v>
      </c>
      <c r="B96" s="302">
        <v>6.5174429462354464</v>
      </c>
      <c r="C96" s="303">
        <v>0</v>
      </c>
    </row>
    <row r="97" spans="1:3" ht="24">
      <c r="A97" s="938" t="s">
        <v>965</v>
      </c>
      <c r="B97" s="259">
        <v>0</v>
      </c>
      <c r="C97" s="238">
        <v>0</v>
      </c>
    </row>
    <row r="98" spans="1:3" ht="36">
      <c r="A98" s="587" t="s">
        <v>966</v>
      </c>
      <c r="B98" s="259">
        <v>0</v>
      </c>
      <c r="C98" s="238">
        <v>0</v>
      </c>
    </row>
    <row r="99" spans="1:3" ht="48">
      <c r="A99" s="587" t="s">
        <v>967</v>
      </c>
      <c r="B99" s="259">
        <v>0</v>
      </c>
      <c r="C99" s="238">
        <v>0</v>
      </c>
    </row>
    <row r="100" spans="1:3" ht="12.75" customHeight="1">
      <c r="A100" s="587" t="s">
        <v>968</v>
      </c>
      <c r="B100" s="259">
        <v>0</v>
      </c>
      <c r="C100" s="238">
        <v>0</v>
      </c>
    </row>
    <row r="101" spans="1:3" ht="24">
      <c r="A101" s="587" t="s">
        <v>969</v>
      </c>
      <c r="B101" s="259">
        <v>0</v>
      </c>
      <c r="C101" s="238">
        <v>0</v>
      </c>
    </row>
    <row r="102" spans="1:3" ht="24">
      <c r="A102" s="938" t="s">
        <v>970</v>
      </c>
      <c r="B102" s="259">
        <v>0</v>
      </c>
      <c r="C102" s="238">
        <v>0</v>
      </c>
    </row>
    <row r="103" spans="1:3" ht="24">
      <c r="A103" s="587" t="s">
        <v>971</v>
      </c>
      <c r="B103" s="259">
        <v>5218</v>
      </c>
      <c r="C103" s="238">
        <v>0</v>
      </c>
    </row>
    <row r="104" spans="1:3" ht="36">
      <c r="A104" s="587" t="s">
        <v>972</v>
      </c>
      <c r="B104" s="259">
        <v>5218</v>
      </c>
      <c r="C104" s="238">
        <v>0</v>
      </c>
    </row>
    <row r="105" spans="1:3" ht="48">
      <c r="A105" s="587" t="s">
        <v>973</v>
      </c>
      <c r="B105" s="259">
        <v>0</v>
      </c>
      <c r="C105" s="238">
        <v>0</v>
      </c>
    </row>
    <row r="106" spans="1:3" ht="60">
      <c r="A106" s="587" t="s">
        <v>974</v>
      </c>
      <c r="B106" s="259">
        <v>0</v>
      </c>
      <c r="C106" s="238">
        <v>0</v>
      </c>
    </row>
    <row r="107" spans="1:3" ht="24">
      <c r="A107" s="938" t="s">
        <v>975</v>
      </c>
      <c r="B107" s="259">
        <v>0</v>
      </c>
      <c r="C107" s="238">
        <v>0</v>
      </c>
    </row>
    <row r="108" spans="1:3" ht="24">
      <c r="A108" s="588" t="s">
        <v>976</v>
      </c>
      <c r="B108" s="259">
        <v>0</v>
      </c>
      <c r="C108" s="238">
        <v>0</v>
      </c>
    </row>
    <row r="109" spans="1:3" ht="24">
      <c r="A109" s="588" t="s">
        <v>977</v>
      </c>
      <c r="B109" s="259">
        <v>0</v>
      </c>
      <c r="C109" s="238">
        <v>0</v>
      </c>
    </row>
    <row r="110" spans="1:3" ht="24">
      <c r="A110" s="588" t="s">
        <v>978</v>
      </c>
      <c r="B110" s="259">
        <v>0</v>
      </c>
      <c r="C110" s="238">
        <v>0</v>
      </c>
    </row>
    <row r="111" spans="1:3" ht="24">
      <c r="A111" s="594" t="s">
        <v>979</v>
      </c>
      <c r="B111" s="286">
        <v>0</v>
      </c>
      <c r="C111" s="307">
        <v>0</v>
      </c>
    </row>
    <row r="112" spans="1:3">
      <c r="A112" s="255" t="s">
        <v>980</v>
      </c>
    </row>
    <row r="113" spans="1:19">
      <c r="A113" s="617" t="s">
        <v>981</v>
      </c>
    </row>
    <row r="114" spans="1:19" ht="12.75" customHeight="1">
      <c r="A114" s="255"/>
    </row>
    <row r="115" spans="1:19" ht="15.75" customHeight="1">
      <c r="A115" s="239" t="s">
        <v>982</v>
      </c>
    </row>
    <row r="116" spans="1:19" ht="12.75" customHeight="1">
      <c r="A116" s="239"/>
    </row>
    <row r="117" spans="1:19" ht="15.75" customHeight="1">
      <c r="A117" s="230" t="s">
        <v>983</v>
      </c>
    </row>
    <row r="118" spans="1:19" ht="12.75" customHeight="1">
      <c r="A118" s="487"/>
      <c r="B118" s="1308" t="s">
        <v>984</v>
      </c>
      <c r="C118" s="1309"/>
      <c r="D118" s="1309"/>
      <c r="E118" s="1309"/>
      <c r="F118" s="1309"/>
      <c r="G118" s="1309"/>
      <c r="H118" s="1309"/>
      <c r="I118" s="1309"/>
      <c r="J118" s="1309"/>
      <c r="K118" s="1309"/>
      <c r="L118" s="1309"/>
      <c r="M118" s="1309"/>
      <c r="N118" s="1309"/>
      <c r="O118" s="1309"/>
      <c r="P118" s="1309"/>
      <c r="Q118" s="1309"/>
      <c r="R118" s="1310"/>
      <c r="S118" s="1328" t="s">
        <v>985</v>
      </c>
    </row>
    <row r="119" spans="1:19" s="500" customFormat="1" ht="108.75" customHeight="1">
      <c r="A119" s="498"/>
      <c r="B119" s="499" t="s">
        <v>986</v>
      </c>
      <c r="C119" s="499" t="s">
        <v>987</v>
      </c>
      <c r="D119" s="499" t="s">
        <v>988</v>
      </c>
      <c r="E119" s="499" t="s">
        <v>989</v>
      </c>
      <c r="F119" s="499" t="s">
        <v>990</v>
      </c>
      <c r="G119" s="499" t="s">
        <v>991</v>
      </c>
      <c r="H119" s="499" t="s">
        <v>992</v>
      </c>
      <c r="I119" s="499" t="s">
        <v>993</v>
      </c>
      <c r="J119" s="499" t="s">
        <v>994</v>
      </c>
      <c r="K119" s="499" t="s">
        <v>995</v>
      </c>
      <c r="L119" s="499" t="s">
        <v>996</v>
      </c>
      <c r="M119" s="499" t="s">
        <v>997</v>
      </c>
      <c r="N119" s="499" t="s">
        <v>998</v>
      </c>
      <c r="O119" s="499" t="s">
        <v>999</v>
      </c>
      <c r="P119" s="499" t="s">
        <v>1000</v>
      </c>
      <c r="Q119" s="499" t="s">
        <v>1001</v>
      </c>
      <c r="R119" s="499" t="s">
        <v>1002</v>
      </c>
      <c r="S119" s="1329"/>
    </row>
    <row r="120" spans="1:19" ht="12.75" customHeight="1">
      <c r="A120" s="488" t="s">
        <v>562</v>
      </c>
      <c r="B120" s="489"/>
      <c r="C120" s="489"/>
      <c r="D120" s="489"/>
      <c r="E120" s="489"/>
      <c r="F120" s="489"/>
      <c r="G120" s="489"/>
      <c r="H120" s="489"/>
      <c r="I120" s="490"/>
      <c r="J120" s="490"/>
      <c r="K120" s="490"/>
      <c r="L120" s="490"/>
      <c r="M120" s="490"/>
      <c r="N120" s="490"/>
      <c r="O120" s="490"/>
      <c r="P120" s="490"/>
      <c r="Q120" s="490"/>
      <c r="R120" s="489"/>
      <c r="S120" s="568"/>
    </row>
    <row r="121" spans="1:19" ht="12.75" customHeight="1">
      <c r="A121" s="491" t="s">
        <v>1003</v>
      </c>
      <c r="B121" s="237"/>
      <c r="C121" s="237"/>
      <c r="D121" s="237"/>
      <c r="E121" s="237"/>
      <c r="F121" s="237"/>
      <c r="G121" s="237"/>
      <c r="H121" s="237"/>
      <c r="I121" s="237"/>
      <c r="J121" s="237"/>
      <c r="K121" s="237"/>
      <c r="L121" s="237"/>
      <c r="M121" s="237"/>
      <c r="N121" s="237"/>
      <c r="O121" s="237"/>
      <c r="P121" s="237"/>
      <c r="Q121" s="237"/>
      <c r="R121" s="237"/>
      <c r="S121" s="569">
        <f t="shared" ref="S121:S129" si="0">SUM(B121:R121)</f>
        <v>0</v>
      </c>
    </row>
    <row r="122" spans="1:19" ht="12.75" customHeight="1">
      <c r="A122" s="491" t="s">
        <v>1004</v>
      </c>
      <c r="B122" s="237"/>
      <c r="C122" s="237"/>
      <c r="D122" s="237"/>
      <c r="E122" s="237"/>
      <c r="F122" s="237"/>
      <c r="G122" s="237"/>
      <c r="H122" s="237"/>
      <c r="I122" s="237"/>
      <c r="J122" s="237"/>
      <c r="K122" s="237"/>
      <c r="L122" s="237"/>
      <c r="M122" s="237"/>
      <c r="N122" s="237"/>
      <c r="O122" s="237"/>
      <c r="P122" s="237"/>
      <c r="Q122" s="237"/>
      <c r="R122" s="237"/>
      <c r="S122" s="569">
        <f t="shared" si="0"/>
        <v>0</v>
      </c>
    </row>
    <row r="123" spans="1:19" ht="12.75" customHeight="1">
      <c r="A123" s="491" t="s">
        <v>1005</v>
      </c>
      <c r="B123" s="237"/>
      <c r="C123" s="237"/>
      <c r="D123" s="237"/>
      <c r="E123" s="237"/>
      <c r="F123" s="237"/>
      <c r="G123" s="237"/>
      <c r="H123" s="237"/>
      <c r="I123" s="237"/>
      <c r="J123" s="237"/>
      <c r="K123" s="237"/>
      <c r="L123" s="237"/>
      <c r="M123" s="237"/>
      <c r="N123" s="237"/>
      <c r="O123" s="237"/>
      <c r="P123" s="237"/>
      <c r="Q123" s="237"/>
      <c r="R123" s="237"/>
      <c r="S123" s="569">
        <f t="shared" si="0"/>
        <v>0</v>
      </c>
    </row>
    <row r="124" spans="1:19" ht="12.75" customHeight="1">
      <c r="A124" s="491" t="s">
        <v>1006</v>
      </c>
      <c r="B124" s="237"/>
      <c r="C124" s="237"/>
      <c r="D124" s="237"/>
      <c r="E124" s="237"/>
      <c r="F124" s="237"/>
      <c r="G124" s="237"/>
      <c r="H124" s="237"/>
      <c r="I124" s="237"/>
      <c r="J124" s="237"/>
      <c r="K124" s="237"/>
      <c r="L124" s="237"/>
      <c r="M124" s="237"/>
      <c r="N124" s="237"/>
      <c r="O124" s="237"/>
      <c r="P124" s="237"/>
      <c r="Q124" s="237"/>
      <c r="R124" s="237"/>
      <c r="S124" s="569">
        <f t="shared" si="0"/>
        <v>0</v>
      </c>
    </row>
    <row r="125" spans="1:19" ht="12.75" customHeight="1">
      <c r="A125" s="491" t="s">
        <v>1007</v>
      </c>
      <c r="B125" s="237"/>
      <c r="C125" s="237"/>
      <c r="D125" s="237"/>
      <c r="E125" s="237"/>
      <c r="F125" s="237"/>
      <c r="G125" s="237"/>
      <c r="H125" s="237"/>
      <c r="I125" s="237"/>
      <c r="J125" s="237"/>
      <c r="K125" s="237"/>
      <c r="L125" s="237"/>
      <c r="M125" s="237"/>
      <c r="N125" s="237"/>
      <c r="O125" s="237"/>
      <c r="P125" s="237"/>
      <c r="Q125" s="237"/>
      <c r="R125" s="237"/>
      <c r="S125" s="569">
        <f t="shared" si="0"/>
        <v>0</v>
      </c>
    </row>
    <row r="126" spans="1:19" ht="12.75" customHeight="1">
      <c r="A126" s="491" t="s">
        <v>1008</v>
      </c>
      <c r="B126" s="237"/>
      <c r="C126" s="237"/>
      <c r="D126" s="237"/>
      <c r="E126" s="237"/>
      <c r="F126" s="237"/>
      <c r="G126" s="237"/>
      <c r="H126" s="237"/>
      <c r="I126" s="237"/>
      <c r="J126" s="237"/>
      <c r="K126" s="237"/>
      <c r="L126" s="237"/>
      <c r="M126" s="237"/>
      <c r="N126" s="237"/>
      <c r="O126" s="237"/>
      <c r="P126" s="237"/>
      <c r="Q126" s="237"/>
      <c r="R126" s="237"/>
      <c r="S126" s="569">
        <f t="shared" si="0"/>
        <v>0</v>
      </c>
    </row>
    <row r="127" spans="1:19" ht="12.75" customHeight="1">
      <c r="A127" s="492" t="s">
        <v>1009</v>
      </c>
      <c r="B127" s="237"/>
      <c r="C127" s="237"/>
      <c r="D127" s="237"/>
      <c r="E127" s="237"/>
      <c r="F127" s="237"/>
      <c r="G127" s="237"/>
      <c r="H127" s="237"/>
      <c r="I127" s="237"/>
      <c r="J127" s="237"/>
      <c r="K127" s="237"/>
      <c r="L127" s="237"/>
      <c r="M127" s="237"/>
      <c r="N127" s="237"/>
      <c r="O127" s="237"/>
      <c r="P127" s="237"/>
      <c r="Q127" s="237"/>
      <c r="R127" s="237"/>
      <c r="S127" s="569">
        <f t="shared" si="0"/>
        <v>0</v>
      </c>
    </row>
    <row r="128" spans="1:19" ht="12.75" customHeight="1">
      <c r="A128" s="492" t="s">
        <v>1010</v>
      </c>
      <c r="B128" s="237"/>
      <c r="C128" s="237"/>
      <c r="D128" s="237"/>
      <c r="E128" s="237"/>
      <c r="F128" s="237"/>
      <c r="G128" s="237"/>
      <c r="H128" s="237"/>
      <c r="I128" s="237"/>
      <c r="J128" s="237"/>
      <c r="K128" s="237"/>
      <c r="L128" s="237"/>
      <c r="M128" s="237"/>
      <c r="N128" s="237"/>
      <c r="O128" s="237"/>
      <c r="P128" s="237"/>
      <c r="Q128" s="237"/>
      <c r="R128" s="237"/>
      <c r="S128" s="569">
        <f t="shared" si="0"/>
        <v>0</v>
      </c>
    </row>
    <row r="129" spans="1:19" s="245" customFormat="1" ht="12.75" customHeight="1">
      <c r="A129" s="488" t="s">
        <v>1011</v>
      </c>
      <c r="B129" s="489">
        <f>SUM(B121:B128)</f>
        <v>0</v>
      </c>
      <c r="C129" s="489">
        <f t="shared" ref="C129:H129" si="1">SUM(C121:C128)</f>
        <v>0</v>
      </c>
      <c r="D129" s="489">
        <f t="shared" si="1"/>
        <v>0</v>
      </c>
      <c r="E129" s="489">
        <f t="shared" si="1"/>
        <v>0</v>
      </c>
      <c r="F129" s="489">
        <f t="shared" si="1"/>
        <v>0</v>
      </c>
      <c r="G129" s="489">
        <f t="shared" si="1"/>
        <v>0</v>
      </c>
      <c r="H129" s="489">
        <f t="shared" si="1"/>
        <v>0</v>
      </c>
      <c r="I129" s="490">
        <f t="shared" ref="I129:R129" si="2">SUM(I121:I128)</f>
        <v>0</v>
      </c>
      <c r="J129" s="490">
        <f t="shared" si="2"/>
        <v>0</v>
      </c>
      <c r="K129" s="490">
        <f t="shared" si="2"/>
        <v>0</v>
      </c>
      <c r="L129" s="490">
        <f t="shared" si="2"/>
        <v>0</v>
      </c>
      <c r="M129" s="490">
        <f t="shared" si="2"/>
        <v>0</v>
      </c>
      <c r="N129" s="490">
        <f t="shared" si="2"/>
        <v>0</v>
      </c>
      <c r="O129" s="490">
        <f t="shared" si="2"/>
        <v>0</v>
      </c>
      <c r="P129" s="490">
        <f t="shared" si="2"/>
        <v>0</v>
      </c>
      <c r="Q129" s="490">
        <f>SUM(Q121:Q128)</f>
        <v>0</v>
      </c>
      <c r="R129" s="489">
        <f t="shared" si="2"/>
        <v>0</v>
      </c>
      <c r="S129" s="571">
        <f t="shared" si="0"/>
        <v>0</v>
      </c>
    </row>
    <row r="130" spans="1:19" ht="12.75" customHeight="1">
      <c r="A130" s="488"/>
      <c r="B130" s="493"/>
      <c r="C130" s="493"/>
      <c r="D130" s="493"/>
      <c r="E130" s="493"/>
      <c r="F130" s="493"/>
      <c r="G130" s="493"/>
      <c r="H130" s="493"/>
      <c r="I130" s="494"/>
      <c r="J130" s="494"/>
      <c r="K130" s="494"/>
      <c r="L130" s="494"/>
      <c r="M130" s="494"/>
      <c r="N130" s="494"/>
      <c r="O130" s="494"/>
      <c r="P130" s="494"/>
      <c r="Q130" s="494"/>
      <c r="R130" s="493"/>
      <c r="S130" s="569"/>
    </row>
    <row r="131" spans="1:19" ht="12.75" customHeight="1">
      <c r="A131" s="488" t="s">
        <v>563</v>
      </c>
      <c r="B131" s="489"/>
      <c r="C131" s="489"/>
      <c r="D131" s="489"/>
      <c r="E131" s="489"/>
      <c r="F131" s="489"/>
      <c r="G131" s="489"/>
      <c r="H131" s="489"/>
      <c r="I131" s="490"/>
      <c r="J131" s="490"/>
      <c r="K131" s="490"/>
      <c r="L131" s="490"/>
      <c r="M131" s="490"/>
      <c r="N131" s="490"/>
      <c r="O131" s="490"/>
      <c r="P131" s="490"/>
      <c r="Q131" s="490"/>
      <c r="R131" s="489"/>
      <c r="S131" s="569"/>
    </row>
    <row r="132" spans="1:19" ht="12.75" customHeight="1">
      <c r="A132" s="491" t="s">
        <v>1003</v>
      </c>
      <c r="B132" s="237"/>
      <c r="C132" s="237"/>
      <c r="D132" s="237"/>
      <c r="E132" s="237"/>
      <c r="F132" s="237"/>
      <c r="G132" s="237"/>
      <c r="H132" s="237"/>
      <c r="I132" s="237"/>
      <c r="J132" s="237"/>
      <c r="K132" s="237"/>
      <c r="L132" s="237"/>
      <c r="M132" s="237"/>
      <c r="N132" s="237"/>
      <c r="O132" s="237"/>
      <c r="P132" s="237"/>
      <c r="Q132" s="237"/>
      <c r="R132" s="237"/>
      <c r="S132" s="569">
        <f t="shared" ref="S132:S140" si="3">SUM(B132:R132)</f>
        <v>0</v>
      </c>
    </row>
    <row r="133" spans="1:19" ht="12.75" customHeight="1">
      <c r="A133" s="491" t="s">
        <v>1004</v>
      </c>
      <c r="B133" s="237"/>
      <c r="C133" s="237"/>
      <c r="D133" s="237"/>
      <c r="E133" s="237"/>
      <c r="F133" s="237"/>
      <c r="G133" s="237"/>
      <c r="H133" s="237"/>
      <c r="I133" s="237"/>
      <c r="J133" s="237"/>
      <c r="K133" s="237"/>
      <c r="L133" s="237"/>
      <c r="M133" s="237"/>
      <c r="N133" s="237"/>
      <c r="O133" s="237"/>
      <c r="P133" s="237"/>
      <c r="Q133" s="237"/>
      <c r="R133" s="237"/>
      <c r="S133" s="569">
        <f t="shared" si="3"/>
        <v>0</v>
      </c>
    </row>
    <row r="134" spans="1:19" ht="12.75" customHeight="1">
      <c r="A134" s="491" t="s">
        <v>1005</v>
      </c>
      <c r="B134" s="237"/>
      <c r="C134" s="237"/>
      <c r="D134" s="237"/>
      <c r="E134" s="237"/>
      <c r="F134" s="237"/>
      <c r="G134" s="237"/>
      <c r="H134" s="237"/>
      <c r="I134" s="237"/>
      <c r="J134" s="237"/>
      <c r="K134" s="237"/>
      <c r="L134" s="237"/>
      <c r="M134" s="237"/>
      <c r="N134" s="237"/>
      <c r="O134" s="237"/>
      <c r="P134" s="237"/>
      <c r="Q134" s="237"/>
      <c r="R134" s="237"/>
      <c r="S134" s="569">
        <f t="shared" si="3"/>
        <v>0</v>
      </c>
    </row>
    <row r="135" spans="1:19" ht="12.75" customHeight="1">
      <c r="A135" s="491" t="s">
        <v>1006</v>
      </c>
      <c r="B135" s="237"/>
      <c r="C135" s="237"/>
      <c r="D135" s="237"/>
      <c r="E135" s="237"/>
      <c r="F135" s="237"/>
      <c r="G135" s="237"/>
      <c r="H135" s="237"/>
      <c r="I135" s="237"/>
      <c r="J135" s="237"/>
      <c r="K135" s="237"/>
      <c r="L135" s="237"/>
      <c r="M135" s="237"/>
      <c r="N135" s="237"/>
      <c r="O135" s="237"/>
      <c r="P135" s="237"/>
      <c r="Q135" s="237"/>
      <c r="R135" s="237"/>
      <c r="S135" s="569">
        <f t="shared" si="3"/>
        <v>0</v>
      </c>
    </row>
    <row r="136" spans="1:19" ht="12.75" customHeight="1">
      <c r="A136" s="491" t="s">
        <v>1007</v>
      </c>
      <c r="B136" s="237"/>
      <c r="C136" s="237"/>
      <c r="D136" s="237"/>
      <c r="E136" s="237"/>
      <c r="F136" s="237"/>
      <c r="G136" s="237"/>
      <c r="H136" s="237"/>
      <c r="I136" s="237"/>
      <c r="J136" s="237"/>
      <c r="K136" s="237"/>
      <c r="L136" s="237"/>
      <c r="M136" s="237"/>
      <c r="N136" s="237"/>
      <c r="O136" s="237"/>
      <c r="P136" s="237"/>
      <c r="Q136" s="237"/>
      <c r="R136" s="237"/>
      <c r="S136" s="569">
        <f t="shared" si="3"/>
        <v>0</v>
      </c>
    </row>
    <row r="137" spans="1:19" ht="12.75" customHeight="1">
      <c r="A137" s="491" t="s">
        <v>1008</v>
      </c>
      <c r="B137" s="237"/>
      <c r="C137" s="237"/>
      <c r="D137" s="237"/>
      <c r="E137" s="237"/>
      <c r="F137" s="237"/>
      <c r="G137" s="237"/>
      <c r="H137" s="237"/>
      <c r="I137" s="237"/>
      <c r="J137" s="237"/>
      <c r="K137" s="237"/>
      <c r="L137" s="237"/>
      <c r="M137" s="237"/>
      <c r="N137" s="237"/>
      <c r="O137" s="237"/>
      <c r="P137" s="237"/>
      <c r="Q137" s="237"/>
      <c r="R137" s="237"/>
      <c r="S137" s="569">
        <f t="shared" si="3"/>
        <v>0</v>
      </c>
    </row>
    <row r="138" spans="1:19" ht="12.75" customHeight="1">
      <c r="A138" s="492" t="s">
        <v>1009</v>
      </c>
      <c r="B138" s="237"/>
      <c r="C138" s="237"/>
      <c r="D138" s="237"/>
      <c r="E138" s="237"/>
      <c r="F138" s="237"/>
      <c r="G138" s="237"/>
      <c r="H138" s="237"/>
      <c r="I138" s="237"/>
      <c r="J138" s="237"/>
      <c r="K138" s="237"/>
      <c r="L138" s="237"/>
      <c r="M138" s="237"/>
      <c r="N138" s="237"/>
      <c r="O138" s="237"/>
      <c r="P138" s="237"/>
      <c r="Q138" s="237"/>
      <c r="R138" s="237"/>
      <c r="S138" s="569">
        <f t="shared" si="3"/>
        <v>0</v>
      </c>
    </row>
    <row r="139" spans="1:19" ht="12.75" customHeight="1">
      <c r="A139" s="492" t="s">
        <v>1010</v>
      </c>
      <c r="B139" s="237"/>
      <c r="C139" s="237"/>
      <c r="D139" s="237"/>
      <c r="E139" s="237"/>
      <c r="F139" s="237"/>
      <c r="G139" s="237"/>
      <c r="H139" s="237"/>
      <c r="I139" s="237"/>
      <c r="J139" s="237"/>
      <c r="K139" s="237"/>
      <c r="L139" s="237"/>
      <c r="M139" s="237"/>
      <c r="N139" s="237"/>
      <c r="O139" s="237"/>
      <c r="P139" s="237"/>
      <c r="Q139" s="237"/>
      <c r="R139" s="237"/>
      <c r="S139" s="569">
        <f t="shared" si="3"/>
        <v>0</v>
      </c>
    </row>
    <row r="140" spans="1:19" s="245" customFormat="1" ht="12.75" customHeight="1">
      <c r="A140" s="939" t="s">
        <v>1011</v>
      </c>
      <c r="B140" s="495">
        <f t="shared" ref="B140:R140" si="4">SUM(B132:B139)</f>
        <v>0</v>
      </c>
      <c r="C140" s="495">
        <f t="shared" si="4"/>
        <v>0</v>
      </c>
      <c r="D140" s="495">
        <f t="shared" si="4"/>
        <v>0</v>
      </c>
      <c r="E140" s="495">
        <f t="shared" si="4"/>
        <v>0</v>
      </c>
      <c r="F140" s="495">
        <f t="shared" si="4"/>
        <v>0</v>
      </c>
      <c r="G140" s="495">
        <f t="shared" si="4"/>
        <v>0</v>
      </c>
      <c r="H140" s="495">
        <f t="shared" si="4"/>
        <v>0</v>
      </c>
      <c r="I140" s="496">
        <f t="shared" si="4"/>
        <v>0</v>
      </c>
      <c r="J140" s="496">
        <f t="shared" si="4"/>
        <v>0</v>
      </c>
      <c r="K140" s="496">
        <f t="shared" si="4"/>
        <v>0</v>
      </c>
      <c r="L140" s="496">
        <f t="shared" si="4"/>
        <v>0</v>
      </c>
      <c r="M140" s="496">
        <f t="shared" si="4"/>
        <v>0</v>
      </c>
      <c r="N140" s="496">
        <f t="shared" si="4"/>
        <v>0</v>
      </c>
      <c r="O140" s="496">
        <f t="shared" si="4"/>
        <v>0</v>
      </c>
      <c r="P140" s="496">
        <f t="shared" si="4"/>
        <v>0</v>
      </c>
      <c r="Q140" s="496">
        <f>SUM(Q132:Q139)</f>
        <v>0</v>
      </c>
      <c r="R140" s="495">
        <f t="shared" si="4"/>
        <v>0</v>
      </c>
      <c r="S140" s="570">
        <f t="shared" si="3"/>
        <v>0</v>
      </c>
    </row>
    <row r="141" spans="1:19">
      <c r="A141" s="255" t="s">
        <v>1012</v>
      </c>
      <c r="B141" s="247"/>
      <c r="C141" s="247"/>
    </row>
    <row r="142" spans="1:19">
      <c r="A142" s="255" t="s">
        <v>1013</v>
      </c>
      <c r="B142" s="247"/>
      <c r="C142" s="247"/>
    </row>
    <row r="143" spans="1:19">
      <c r="A143" s="255" t="s">
        <v>1014</v>
      </c>
      <c r="B143" s="247"/>
      <c r="C143" s="247"/>
    </row>
    <row r="144" spans="1:19" ht="12" customHeight="1">
      <c r="A144" s="256"/>
    </row>
    <row r="145" spans="1:21" ht="15.75">
      <c r="A145" s="230" t="s">
        <v>1015</v>
      </c>
    </row>
    <row r="146" spans="1:21" ht="5.25" customHeight="1">
      <c r="A146" s="267"/>
    </row>
    <row r="147" spans="1:21" ht="12.75" customHeight="1">
      <c r="A147" s="1319"/>
      <c r="B147" s="1308" t="s">
        <v>1016</v>
      </c>
      <c r="C147" s="1309"/>
      <c r="D147" s="1309"/>
      <c r="E147" s="1309"/>
      <c r="F147" s="1309"/>
      <c r="G147" s="1309"/>
      <c r="H147" s="1309"/>
      <c r="I147" s="1309"/>
      <c r="J147" s="1309"/>
      <c r="K147" s="1309"/>
      <c r="L147" s="1309"/>
      <c r="M147" s="1309"/>
      <c r="N147" s="1309"/>
      <c r="O147" s="1309"/>
      <c r="P147" s="1309"/>
      <c r="Q147" s="1309"/>
      <c r="R147" s="1310"/>
      <c r="S147" s="1326" t="s">
        <v>47</v>
      </c>
      <c r="T147" s="1326" t="s">
        <v>48</v>
      </c>
      <c r="U147" s="1324" t="s">
        <v>985</v>
      </c>
    </row>
    <row r="148" spans="1:21" s="500" customFormat="1" ht="108.75" customHeight="1">
      <c r="A148" s="1320"/>
      <c r="B148" s="502" t="s">
        <v>986</v>
      </c>
      <c r="C148" s="502" t="s">
        <v>987</v>
      </c>
      <c r="D148" s="502" t="s">
        <v>988</v>
      </c>
      <c r="E148" s="502" t="s">
        <v>989</v>
      </c>
      <c r="F148" s="502" t="s">
        <v>990</v>
      </c>
      <c r="G148" s="502" t="s">
        <v>1017</v>
      </c>
      <c r="H148" s="502" t="s">
        <v>992</v>
      </c>
      <c r="I148" s="502" t="s">
        <v>993</v>
      </c>
      <c r="J148" s="502" t="s">
        <v>1018</v>
      </c>
      <c r="K148" s="502" t="s">
        <v>995</v>
      </c>
      <c r="L148" s="502" t="s">
        <v>996</v>
      </c>
      <c r="M148" s="502" t="s">
        <v>997</v>
      </c>
      <c r="N148" s="502" t="s">
        <v>998</v>
      </c>
      <c r="O148" s="502" t="s">
        <v>999</v>
      </c>
      <c r="P148" s="502" t="s">
        <v>1000</v>
      </c>
      <c r="Q148" s="502" t="s">
        <v>1001</v>
      </c>
      <c r="R148" s="502" t="s">
        <v>1002</v>
      </c>
      <c r="S148" s="1327"/>
      <c r="T148" s="1327"/>
      <c r="U148" s="1325"/>
    </row>
    <row r="149" spans="1:21" ht="12" customHeight="1">
      <c r="A149" s="270"/>
      <c r="B149" s="271"/>
      <c r="C149" s="272"/>
      <c r="D149" s="268"/>
      <c r="E149" s="271"/>
      <c r="F149" s="273"/>
      <c r="G149" s="274"/>
      <c r="H149" s="274"/>
      <c r="I149" s="274"/>
      <c r="J149" s="274"/>
      <c r="K149" s="274"/>
      <c r="L149" s="274"/>
      <c r="M149" s="274"/>
      <c r="N149" s="274"/>
      <c r="O149" s="274"/>
      <c r="P149" s="274"/>
      <c r="Q149" s="274"/>
      <c r="R149" s="274"/>
      <c r="S149" s="274"/>
      <c r="T149" s="274"/>
      <c r="U149" s="275"/>
    </row>
    <row r="150" spans="1:21" ht="12" customHeight="1">
      <c r="A150" s="444" t="s">
        <v>1019</v>
      </c>
      <c r="B150" s="257">
        <f>SUM(B151:B153)</f>
        <v>0</v>
      </c>
      <c r="C150" s="257">
        <f t="shared" ref="C150:R150" si="5">SUM(C151:C153)</f>
        <v>0</v>
      </c>
      <c r="D150" s="257">
        <f t="shared" si="5"/>
        <v>0</v>
      </c>
      <c r="E150" s="257">
        <f t="shared" si="5"/>
        <v>0</v>
      </c>
      <c r="F150" s="257">
        <f t="shared" si="5"/>
        <v>0</v>
      </c>
      <c r="G150" s="257">
        <f t="shared" si="5"/>
        <v>0</v>
      </c>
      <c r="H150" s="257">
        <f t="shared" si="5"/>
        <v>0</v>
      </c>
      <c r="I150" s="257">
        <f t="shared" si="5"/>
        <v>0</v>
      </c>
      <c r="J150" s="257">
        <f t="shared" si="5"/>
        <v>0</v>
      </c>
      <c r="K150" s="257">
        <f t="shared" si="5"/>
        <v>0</v>
      </c>
      <c r="L150" s="257">
        <f t="shared" si="5"/>
        <v>0</v>
      </c>
      <c r="M150" s="257">
        <f t="shared" si="5"/>
        <v>0</v>
      </c>
      <c r="N150" s="257">
        <f t="shared" si="5"/>
        <v>0</v>
      </c>
      <c r="O150" s="257">
        <f t="shared" si="5"/>
        <v>0</v>
      </c>
      <c r="P150" s="257">
        <f t="shared" si="5"/>
        <v>0</v>
      </c>
      <c r="Q150" s="257">
        <f>SUM(Q151:Q153)</f>
        <v>0</v>
      </c>
      <c r="R150" s="257">
        <f t="shared" si="5"/>
        <v>0</v>
      </c>
      <c r="S150" s="257">
        <f>SUM(S151:S153)</f>
        <v>0</v>
      </c>
      <c r="T150" s="257">
        <f>SUM(T151:T153)</f>
        <v>0</v>
      </c>
      <c r="U150" s="258">
        <f>S150+T150</f>
        <v>0</v>
      </c>
    </row>
    <row r="151" spans="1:21" ht="12" customHeight="1">
      <c r="A151" s="242" t="s">
        <v>1020</v>
      </c>
      <c r="B151" s="252"/>
      <c r="C151" s="252"/>
      <c r="D151" s="252"/>
      <c r="E151" s="252"/>
      <c r="F151" s="252"/>
      <c r="G151" s="252"/>
      <c r="H151" s="252"/>
      <c r="I151" s="252"/>
      <c r="J151" s="252"/>
      <c r="K151" s="252"/>
      <c r="L151" s="252"/>
      <c r="M151" s="252"/>
      <c r="N151" s="252"/>
      <c r="O151" s="252"/>
      <c r="P151" s="252"/>
      <c r="Q151" s="252"/>
      <c r="R151" s="252"/>
      <c r="S151" s="252"/>
      <c r="T151" s="252"/>
      <c r="U151" s="258">
        <f t="shared" ref="U151:U169" si="6">S151+T151</f>
        <v>0</v>
      </c>
    </row>
    <row r="152" spans="1:21" ht="12" customHeight="1">
      <c r="A152" s="242" t="s">
        <v>1021</v>
      </c>
      <c r="B152" s="252"/>
      <c r="C152" s="252"/>
      <c r="D152" s="252"/>
      <c r="E152" s="252"/>
      <c r="F152" s="252"/>
      <c r="G152" s="252"/>
      <c r="H152" s="252"/>
      <c r="I152" s="252"/>
      <c r="J152" s="252"/>
      <c r="K152" s="252"/>
      <c r="L152" s="252"/>
      <c r="M152" s="252"/>
      <c r="N152" s="252"/>
      <c r="O152" s="252"/>
      <c r="P152" s="252"/>
      <c r="Q152" s="252"/>
      <c r="R152" s="252"/>
      <c r="S152" s="252"/>
      <c r="T152" s="252"/>
      <c r="U152" s="258">
        <f t="shared" si="6"/>
        <v>0</v>
      </c>
    </row>
    <row r="153" spans="1:21" ht="12" customHeight="1">
      <c r="A153" s="242" t="s">
        <v>1022</v>
      </c>
      <c r="B153" s="252"/>
      <c r="C153" s="252"/>
      <c r="D153" s="252"/>
      <c r="E153" s="252"/>
      <c r="F153" s="252"/>
      <c r="G153" s="252"/>
      <c r="H153" s="252"/>
      <c r="I153" s="252"/>
      <c r="J153" s="252"/>
      <c r="K153" s="252"/>
      <c r="L153" s="252"/>
      <c r="M153" s="252"/>
      <c r="N153" s="252"/>
      <c r="O153" s="252"/>
      <c r="P153" s="252"/>
      <c r="Q153" s="252"/>
      <c r="R153" s="252"/>
      <c r="S153" s="252"/>
      <c r="T153" s="252"/>
      <c r="U153" s="258">
        <f t="shared" si="6"/>
        <v>0</v>
      </c>
    </row>
    <row r="154" spans="1:21" ht="12" customHeight="1">
      <c r="A154" s="444" t="s">
        <v>1023</v>
      </c>
      <c r="B154" s="257">
        <f>SUM(B155:B157)</f>
        <v>0</v>
      </c>
      <c r="C154" s="257">
        <f t="shared" ref="C154:R154" si="7">SUM(C155:C157)</f>
        <v>0</v>
      </c>
      <c r="D154" s="257">
        <f t="shared" si="7"/>
        <v>0</v>
      </c>
      <c r="E154" s="257">
        <f t="shared" si="7"/>
        <v>0</v>
      </c>
      <c r="F154" s="257">
        <f t="shared" si="7"/>
        <v>0</v>
      </c>
      <c r="G154" s="257">
        <f t="shared" si="7"/>
        <v>0</v>
      </c>
      <c r="H154" s="257">
        <f t="shared" si="7"/>
        <v>0</v>
      </c>
      <c r="I154" s="257">
        <f t="shared" si="7"/>
        <v>0</v>
      </c>
      <c r="J154" s="257">
        <f t="shared" si="7"/>
        <v>0</v>
      </c>
      <c r="K154" s="257">
        <f t="shared" si="7"/>
        <v>0</v>
      </c>
      <c r="L154" s="257">
        <f t="shared" si="7"/>
        <v>0</v>
      </c>
      <c r="M154" s="257">
        <f t="shared" si="7"/>
        <v>0</v>
      </c>
      <c r="N154" s="257">
        <f t="shared" si="7"/>
        <v>0</v>
      </c>
      <c r="O154" s="257">
        <f t="shared" si="7"/>
        <v>0</v>
      </c>
      <c r="P154" s="257">
        <f t="shared" si="7"/>
        <v>0</v>
      </c>
      <c r="Q154" s="257">
        <f>SUM(Q155:Q157)</f>
        <v>0</v>
      </c>
      <c r="R154" s="257">
        <f t="shared" si="7"/>
        <v>0</v>
      </c>
      <c r="S154" s="257">
        <f>SUM(S155:S157)</f>
        <v>0</v>
      </c>
      <c r="T154" s="257">
        <f>SUM(T155:T157)</f>
        <v>0</v>
      </c>
      <c r="U154" s="258">
        <f t="shared" si="6"/>
        <v>0</v>
      </c>
    </row>
    <row r="155" spans="1:21" ht="12" customHeight="1">
      <c r="A155" s="242" t="s">
        <v>1024</v>
      </c>
      <c r="B155" s="252"/>
      <c r="C155" s="252"/>
      <c r="D155" s="252"/>
      <c r="E155" s="252"/>
      <c r="F155" s="252"/>
      <c r="G155" s="252"/>
      <c r="H155" s="252"/>
      <c r="I155" s="252"/>
      <c r="J155" s="252"/>
      <c r="K155" s="252"/>
      <c r="L155" s="252"/>
      <c r="M155" s="252"/>
      <c r="N155" s="252"/>
      <c r="O155" s="252"/>
      <c r="P155" s="252"/>
      <c r="Q155" s="252"/>
      <c r="R155" s="252"/>
      <c r="S155" s="252"/>
      <c r="T155" s="252"/>
      <c r="U155" s="258">
        <f t="shared" si="6"/>
        <v>0</v>
      </c>
    </row>
    <row r="156" spans="1:21" ht="12" customHeight="1">
      <c r="A156" s="242" t="s">
        <v>1025</v>
      </c>
      <c r="B156" s="252"/>
      <c r="C156" s="252"/>
      <c r="D156" s="252"/>
      <c r="E156" s="252"/>
      <c r="F156" s="252"/>
      <c r="G156" s="252"/>
      <c r="H156" s="252"/>
      <c r="I156" s="252"/>
      <c r="J156" s="252"/>
      <c r="K156" s="252"/>
      <c r="L156" s="252"/>
      <c r="M156" s="252"/>
      <c r="N156" s="252"/>
      <c r="O156" s="252"/>
      <c r="P156" s="252"/>
      <c r="Q156" s="252"/>
      <c r="R156" s="252"/>
      <c r="S156" s="252"/>
      <c r="T156" s="252"/>
      <c r="U156" s="258">
        <f t="shared" si="6"/>
        <v>0</v>
      </c>
    </row>
    <row r="157" spans="1:21" ht="12" customHeight="1">
      <c r="A157" s="242" t="s">
        <v>1026</v>
      </c>
      <c r="B157" s="252"/>
      <c r="C157" s="252"/>
      <c r="D157" s="252"/>
      <c r="E157" s="252"/>
      <c r="F157" s="252"/>
      <c r="G157" s="252"/>
      <c r="H157" s="252"/>
      <c r="I157" s="252"/>
      <c r="J157" s="252"/>
      <c r="K157" s="252"/>
      <c r="L157" s="252"/>
      <c r="M157" s="252"/>
      <c r="N157" s="252"/>
      <c r="O157" s="252"/>
      <c r="P157" s="252"/>
      <c r="Q157" s="252"/>
      <c r="R157" s="252"/>
      <c r="S157" s="252"/>
      <c r="T157" s="252"/>
      <c r="U157" s="258">
        <f t="shared" si="6"/>
        <v>0</v>
      </c>
    </row>
    <row r="158" spans="1:21" ht="12" customHeight="1">
      <c r="A158" s="444" t="s">
        <v>1027</v>
      </c>
      <c r="B158" s="252"/>
      <c r="C158" s="252"/>
      <c r="D158" s="252"/>
      <c r="E158" s="252"/>
      <c r="F158" s="252"/>
      <c r="G158" s="252"/>
      <c r="H158" s="252"/>
      <c r="I158" s="252"/>
      <c r="J158" s="252"/>
      <c r="K158" s="252"/>
      <c r="L158" s="252"/>
      <c r="M158" s="252"/>
      <c r="N158" s="252"/>
      <c r="O158" s="252"/>
      <c r="P158" s="252"/>
      <c r="Q158" s="252"/>
      <c r="R158" s="252"/>
      <c r="S158" s="252"/>
      <c r="T158" s="252"/>
      <c r="U158" s="258">
        <f t="shared" si="6"/>
        <v>0</v>
      </c>
    </row>
    <row r="159" spans="1:21" ht="12" customHeight="1">
      <c r="A159" s="444" t="s">
        <v>1028</v>
      </c>
      <c r="B159" s="257">
        <f>SUM(B160:B167)</f>
        <v>0</v>
      </c>
      <c r="C159" s="257">
        <f t="shared" ref="C159:R159" si="8">SUM(C160:C167)</f>
        <v>0</v>
      </c>
      <c r="D159" s="257">
        <f t="shared" si="8"/>
        <v>0</v>
      </c>
      <c r="E159" s="257">
        <f t="shared" si="8"/>
        <v>0</v>
      </c>
      <c r="F159" s="257">
        <f t="shared" si="8"/>
        <v>0</v>
      </c>
      <c r="G159" s="257">
        <f t="shared" si="8"/>
        <v>0</v>
      </c>
      <c r="H159" s="257">
        <f t="shared" si="8"/>
        <v>0</v>
      </c>
      <c r="I159" s="257">
        <f t="shared" si="8"/>
        <v>0</v>
      </c>
      <c r="J159" s="257">
        <f t="shared" si="8"/>
        <v>0</v>
      </c>
      <c r="K159" s="257">
        <f t="shared" si="8"/>
        <v>0</v>
      </c>
      <c r="L159" s="257">
        <f t="shared" si="8"/>
        <v>0</v>
      </c>
      <c r="M159" s="257">
        <f t="shared" si="8"/>
        <v>0</v>
      </c>
      <c r="N159" s="257">
        <f t="shared" si="8"/>
        <v>0</v>
      </c>
      <c r="O159" s="257">
        <f t="shared" si="8"/>
        <v>0</v>
      </c>
      <c r="P159" s="257">
        <f t="shared" si="8"/>
        <v>0</v>
      </c>
      <c r="Q159" s="257">
        <f>SUM(Q160:Q167)</f>
        <v>0</v>
      </c>
      <c r="R159" s="257">
        <f t="shared" si="8"/>
        <v>0</v>
      </c>
      <c r="S159" s="257">
        <f>SUM(S160:S167)</f>
        <v>0</v>
      </c>
      <c r="T159" s="257">
        <f>SUM(T160:T167)</f>
        <v>0</v>
      </c>
      <c r="U159" s="258">
        <f t="shared" si="6"/>
        <v>0</v>
      </c>
    </row>
    <row r="160" spans="1:21" ht="12" customHeight="1">
      <c r="A160" s="242" t="s">
        <v>1029</v>
      </c>
      <c r="B160" s="252"/>
      <c r="C160" s="252"/>
      <c r="D160" s="252"/>
      <c r="E160" s="252"/>
      <c r="F160" s="252"/>
      <c r="G160" s="252"/>
      <c r="H160" s="252"/>
      <c r="I160" s="252"/>
      <c r="J160" s="252"/>
      <c r="K160" s="252"/>
      <c r="L160" s="252"/>
      <c r="M160" s="252"/>
      <c r="N160" s="252"/>
      <c r="O160" s="252"/>
      <c r="P160" s="252"/>
      <c r="Q160" s="252"/>
      <c r="R160" s="252"/>
      <c r="S160" s="252"/>
      <c r="T160" s="252"/>
      <c r="U160" s="258">
        <f t="shared" si="6"/>
        <v>0</v>
      </c>
    </row>
    <row r="161" spans="1:21" ht="12" customHeight="1">
      <c r="A161" s="242" t="s">
        <v>1030</v>
      </c>
      <c r="B161" s="252"/>
      <c r="C161" s="252"/>
      <c r="D161" s="252"/>
      <c r="E161" s="252"/>
      <c r="F161" s="252"/>
      <c r="G161" s="252"/>
      <c r="H161" s="252"/>
      <c r="I161" s="252"/>
      <c r="J161" s="252"/>
      <c r="K161" s="252"/>
      <c r="L161" s="252"/>
      <c r="M161" s="252"/>
      <c r="N161" s="252"/>
      <c r="O161" s="252"/>
      <c r="P161" s="252"/>
      <c r="Q161" s="252"/>
      <c r="R161" s="252"/>
      <c r="S161" s="252"/>
      <c r="T161" s="252"/>
      <c r="U161" s="258">
        <f t="shared" si="6"/>
        <v>0</v>
      </c>
    </row>
    <row r="162" spans="1:21" ht="12" customHeight="1">
      <c r="A162" s="242" t="s">
        <v>1031</v>
      </c>
      <c r="B162" s="252"/>
      <c r="C162" s="252"/>
      <c r="D162" s="252"/>
      <c r="E162" s="252"/>
      <c r="F162" s="252"/>
      <c r="G162" s="252"/>
      <c r="H162" s="252"/>
      <c r="I162" s="252"/>
      <c r="J162" s="252"/>
      <c r="K162" s="252"/>
      <c r="L162" s="252"/>
      <c r="M162" s="252"/>
      <c r="N162" s="252"/>
      <c r="O162" s="252"/>
      <c r="P162" s="252"/>
      <c r="Q162" s="252"/>
      <c r="R162" s="252"/>
      <c r="S162" s="252"/>
      <c r="T162" s="252"/>
      <c r="U162" s="258">
        <f t="shared" si="6"/>
        <v>0</v>
      </c>
    </row>
    <row r="163" spans="1:21" ht="12" customHeight="1">
      <c r="A163" s="242" t="s">
        <v>1032</v>
      </c>
      <c r="B163" s="252"/>
      <c r="C163" s="252"/>
      <c r="D163" s="252"/>
      <c r="E163" s="252"/>
      <c r="F163" s="252"/>
      <c r="G163" s="252"/>
      <c r="H163" s="252"/>
      <c r="I163" s="252"/>
      <c r="J163" s="252"/>
      <c r="K163" s="252"/>
      <c r="L163" s="252"/>
      <c r="M163" s="252"/>
      <c r="N163" s="252"/>
      <c r="O163" s="252"/>
      <c r="P163" s="252"/>
      <c r="Q163" s="252"/>
      <c r="R163" s="252"/>
      <c r="S163" s="252"/>
      <c r="T163" s="252"/>
      <c r="U163" s="258">
        <f t="shared" si="6"/>
        <v>0</v>
      </c>
    </row>
    <row r="164" spans="1:21" ht="12" customHeight="1">
      <c r="A164" s="242" t="s">
        <v>1033</v>
      </c>
      <c r="B164" s="252"/>
      <c r="C164" s="252"/>
      <c r="D164" s="252"/>
      <c r="E164" s="252"/>
      <c r="F164" s="252"/>
      <c r="G164" s="252"/>
      <c r="H164" s="252"/>
      <c r="I164" s="252"/>
      <c r="J164" s="252"/>
      <c r="K164" s="252"/>
      <c r="L164" s="252"/>
      <c r="M164" s="252"/>
      <c r="N164" s="252"/>
      <c r="O164" s="252"/>
      <c r="P164" s="252"/>
      <c r="Q164" s="252"/>
      <c r="R164" s="252"/>
      <c r="S164" s="252"/>
      <c r="T164" s="252"/>
      <c r="U164" s="258">
        <f t="shared" si="6"/>
        <v>0</v>
      </c>
    </row>
    <row r="165" spans="1:21" ht="12" customHeight="1">
      <c r="A165" s="242" t="s">
        <v>1034</v>
      </c>
      <c r="B165" s="252"/>
      <c r="C165" s="252"/>
      <c r="D165" s="252"/>
      <c r="E165" s="252"/>
      <c r="F165" s="252"/>
      <c r="G165" s="252"/>
      <c r="H165" s="252"/>
      <c r="I165" s="252"/>
      <c r="J165" s="252"/>
      <c r="K165" s="252"/>
      <c r="L165" s="252"/>
      <c r="M165" s="252"/>
      <c r="N165" s="252"/>
      <c r="O165" s="252"/>
      <c r="P165" s="252"/>
      <c r="Q165" s="252"/>
      <c r="R165" s="252"/>
      <c r="S165" s="252"/>
      <c r="T165" s="252"/>
      <c r="U165" s="258">
        <f t="shared" si="6"/>
        <v>0</v>
      </c>
    </row>
    <row r="166" spans="1:21" ht="12" customHeight="1">
      <c r="A166" s="242" t="s">
        <v>1035</v>
      </c>
      <c r="B166" s="252"/>
      <c r="C166" s="252"/>
      <c r="D166" s="252"/>
      <c r="E166" s="252"/>
      <c r="F166" s="252"/>
      <c r="G166" s="252"/>
      <c r="H166" s="252"/>
      <c r="I166" s="252"/>
      <c r="J166" s="252"/>
      <c r="K166" s="252"/>
      <c r="L166" s="252"/>
      <c r="M166" s="252"/>
      <c r="N166" s="252"/>
      <c r="O166" s="252"/>
      <c r="P166" s="252"/>
      <c r="Q166" s="252"/>
      <c r="R166" s="252"/>
      <c r="S166" s="252"/>
      <c r="T166" s="252"/>
      <c r="U166" s="258">
        <f t="shared" si="6"/>
        <v>0</v>
      </c>
    </row>
    <row r="167" spans="1:21" ht="12" customHeight="1">
      <c r="A167" s="242" t="s">
        <v>1036</v>
      </c>
      <c r="B167" s="252"/>
      <c r="C167" s="252"/>
      <c r="D167" s="252"/>
      <c r="E167" s="252"/>
      <c r="F167" s="252"/>
      <c r="G167" s="252"/>
      <c r="H167" s="252"/>
      <c r="I167" s="252"/>
      <c r="J167" s="252"/>
      <c r="K167" s="252"/>
      <c r="L167" s="252"/>
      <c r="M167" s="252"/>
      <c r="N167" s="252"/>
      <c r="O167" s="252"/>
      <c r="P167" s="252"/>
      <c r="Q167" s="252"/>
      <c r="R167" s="252"/>
      <c r="S167" s="252"/>
      <c r="T167" s="252"/>
      <c r="U167" s="258">
        <f t="shared" si="6"/>
        <v>0</v>
      </c>
    </row>
    <row r="168" spans="1:21" ht="12" customHeight="1">
      <c r="A168" s="444" t="s">
        <v>1037</v>
      </c>
      <c r="B168" s="252"/>
      <c r="C168" s="252"/>
      <c r="D168" s="252"/>
      <c r="E168" s="252"/>
      <c r="F168" s="252"/>
      <c r="G168" s="252"/>
      <c r="H168" s="252"/>
      <c r="I168" s="252"/>
      <c r="J168" s="252"/>
      <c r="K168" s="252"/>
      <c r="L168" s="252"/>
      <c r="M168" s="252"/>
      <c r="N168" s="252"/>
      <c r="O168" s="252"/>
      <c r="P168" s="252"/>
      <c r="Q168" s="252"/>
      <c r="R168" s="252"/>
      <c r="S168" s="252"/>
      <c r="T168" s="252"/>
      <c r="U168" s="258">
        <f t="shared" si="6"/>
        <v>0</v>
      </c>
    </row>
    <row r="169" spans="1:21" s="245" customFormat="1" ht="12" customHeight="1">
      <c r="A169" s="246" t="s">
        <v>49</v>
      </c>
      <c r="B169" s="467">
        <f>B150+B154+B158+B159+B168</f>
        <v>0</v>
      </c>
      <c r="C169" s="467">
        <f t="shared" ref="C169:R169" si="9">C150+C154+C158+C159+C168</f>
        <v>0</v>
      </c>
      <c r="D169" s="467">
        <f t="shared" si="9"/>
        <v>0</v>
      </c>
      <c r="E169" s="467">
        <f t="shared" si="9"/>
        <v>0</v>
      </c>
      <c r="F169" s="467">
        <f t="shared" si="9"/>
        <v>0</v>
      </c>
      <c r="G169" s="467">
        <f t="shared" si="9"/>
        <v>0</v>
      </c>
      <c r="H169" s="467">
        <f t="shared" si="9"/>
        <v>0</v>
      </c>
      <c r="I169" s="467">
        <f t="shared" si="9"/>
        <v>0</v>
      </c>
      <c r="J169" s="467">
        <f t="shared" si="9"/>
        <v>0</v>
      </c>
      <c r="K169" s="467">
        <f t="shared" si="9"/>
        <v>0</v>
      </c>
      <c r="L169" s="467">
        <f t="shared" si="9"/>
        <v>0</v>
      </c>
      <c r="M169" s="467">
        <f t="shared" si="9"/>
        <v>0</v>
      </c>
      <c r="N169" s="467">
        <f t="shared" si="9"/>
        <v>0</v>
      </c>
      <c r="O169" s="467">
        <f t="shared" si="9"/>
        <v>0</v>
      </c>
      <c r="P169" s="467">
        <f t="shared" si="9"/>
        <v>0</v>
      </c>
      <c r="Q169" s="467">
        <f>Q150+Q154+Q158+Q159+Q168</f>
        <v>0</v>
      </c>
      <c r="R169" s="467">
        <f t="shared" si="9"/>
        <v>0</v>
      </c>
      <c r="S169" s="467">
        <f>S150+S154+S158+S159+S168</f>
        <v>0</v>
      </c>
      <c r="T169" s="467">
        <f>T150+T154+T158+T159+T168</f>
        <v>0</v>
      </c>
      <c r="U169" s="468">
        <f t="shared" si="6"/>
        <v>0</v>
      </c>
    </row>
    <row r="170" spans="1:21" s="299" customFormat="1" ht="12" customHeight="1">
      <c r="A170" s="255" t="s">
        <v>1012</v>
      </c>
      <c r="B170" s="504"/>
      <c r="C170" s="505"/>
      <c r="D170" s="504"/>
      <c r="E170" s="505"/>
      <c r="F170" s="504"/>
      <c r="G170" s="505"/>
      <c r="H170" s="504"/>
      <c r="I170" s="505"/>
    </row>
    <row r="171" spans="1:21" s="299" customFormat="1" ht="12" customHeight="1">
      <c r="A171" s="255"/>
      <c r="B171" s="504"/>
      <c r="C171" s="505"/>
      <c r="D171" s="504"/>
      <c r="E171" s="505"/>
      <c r="F171" s="504"/>
      <c r="G171" s="505"/>
      <c r="H171" s="504"/>
      <c r="I171" s="505"/>
    </row>
    <row r="172" spans="1:21" ht="15.75">
      <c r="A172" s="230" t="s">
        <v>1038</v>
      </c>
    </row>
    <row r="173" spans="1:21" s="299" customFormat="1" ht="12" customHeight="1">
      <c r="A173" s="255"/>
      <c r="B173" s="504"/>
      <c r="C173" s="505"/>
      <c r="D173" s="504"/>
      <c r="E173" s="505"/>
      <c r="F173" s="504"/>
      <c r="G173" s="505"/>
      <c r="H173" s="504"/>
      <c r="I173" s="505"/>
    </row>
    <row r="174" spans="1:21" s="299" customFormat="1" ht="12" customHeight="1">
      <c r="A174" s="1311" t="s">
        <v>1016</v>
      </c>
      <c r="B174" s="1305" t="s">
        <v>1039</v>
      </c>
      <c r="C174" s="1306"/>
      <c r="D174" s="1306"/>
      <c r="E174" s="1306"/>
      <c r="F174" s="1314"/>
      <c r="G174" s="505"/>
      <c r="H174" s="504"/>
      <c r="I174" s="505"/>
    </row>
    <row r="175" spans="1:21" s="299" customFormat="1" ht="12" customHeight="1">
      <c r="A175" s="1312"/>
      <c r="B175" s="780" t="s">
        <v>1040</v>
      </c>
      <c r="C175" s="1210" t="s">
        <v>1041</v>
      </c>
      <c r="D175" s="780" t="s">
        <v>1042</v>
      </c>
      <c r="E175" s="1210" t="s">
        <v>1043</v>
      </c>
      <c r="F175" s="781" t="s">
        <v>1044</v>
      </c>
      <c r="G175" s="505"/>
      <c r="H175" s="504"/>
      <c r="I175" s="505"/>
    </row>
    <row r="176" spans="1:21" s="299" customFormat="1" ht="12" customHeight="1">
      <c r="A176" s="782" t="s">
        <v>986</v>
      </c>
      <c r="B176" s="252"/>
      <c r="C176" s="252"/>
      <c r="D176" s="252"/>
      <c r="E176" s="252"/>
      <c r="F176" s="253"/>
      <c r="G176" s="505"/>
      <c r="H176" s="504"/>
      <c r="I176" s="505"/>
    </row>
    <row r="177" spans="1:9" s="299" customFormat="1" ht="12" customHeight="1">
      <c r="A177" s="782" t="s">
        <v>987</v>
      </c>
      <c r="B177" s="252"/>
      <c r="C177" s="252"/>
      <c r="D177" s="252"/>
      <c r="E177" s="252"/>
      <c r="F177" s="253"/>
      <c r="G177" s="505"/>
      <c r="H177" s="504"/>
      <c r="I177" s="505"/>
    </row>
    <row r="178" spans="1:9" s="299" customFormat="1" ht="12" customHeight="1">
      <c r="A178" s="782" t="s">
        <v>988</v>
      </c>
      <c r="B178" s="252"/>
      <c r="C178" s="252"/>
      <c r="D178" s="252"/>
      <c r="E178" s="252"/>
      <c r="F178" s="253"/>
      <c r="G178" s="505"/>
      <c r="H178" s="504"/>
      <c r="I178" s="505"/>
    </row>
    <row r="179" spans="1:9" s="299" customFormat="1" ht="12" customHeight="1">
      <c r="A179" s="782" t="s">
        <v>989</v>
      </c>
      <c r="B179" s="252"/>
      <c r="C179" s="252"/>
      <c r="D179" s="252"/>
      <c r="E179" s="252"/>
      <c r="F179" s="253"/>
      <c r="G179" s="505"/>
      <c r="H179" s="504"/>
      <c r="I179" s="505"/>
    </row>
    <row r="180" spans="1:9" s="299" customFormat="1" ht="12" customHeight="1">
      <c r="A180" s="782" t="s">
        <v>990</v>
      </c>
      <c r="B180" s="252"/>
      <c r="C180" s="252"/>
      <c r="D180" s="252"/>
      <c r="E180" s="252"/>
      <c r="F180" s="253"/>
      <c r="G180" s="505"/>
      <c r="H180" s="504"/>
      <c r="I180" s="505"/>
    </row>
    <row r="181" spans="1:9" s="299" customFormat="1" ht="12" customHeight="1">
      <c r="A181" s="782" t="s">
        <v>1017</v>
      </c>
      <c r="B181" s="252"/>
      <c r="C181" s="252"/>
      <c r="D181" s="252"/>
      <c r="E181" s="252"/>
      <c r="F181" s="253"/>
      <c r="G181" s="505"/>
      <c r="H181" s="504"/>
      <c r="I181" s="505"/>
    </row>
    <row r="182" spans="1:9" s="299" customFormat="1" ht="12" customHeight="1">
      <c r="A182" s="782" t="s">
        <v>992</v>
      </c>
      <c r="B182" s="252"/>
      <c r="C182" s="252"/>
      <c r="D182" s="252"/>
      <c r="E182" s="252"/>
      <c r="F182" s="253"/>
      <c r="G182" s="505"/>
      <c r="H182" s="504"/>
      <c r="I182" s="505"/>
    </row>
    <row r="183" spans="1:9" s="299" customFormat="1" ht="12" customHeight="1">
      <c r="A183" s="782" t="s">
        <v>993</v>
      </c>
      <c r="B183" s="252"/>
      <c r="C183" s="252"/>
      <c r="D183" s="252"/>
      <c r="E183" s="252"/>
      <c r="F183" s="253"/>
      <c r="G183" s="505"/>
      <c r="H183" s="504"/>
      <c r="I183" s="505"/>
    </row>
    <row r="184" spans="1:9" s="299" customFormat="1" ht="12" customHeight="1">
      <c r="A184" s="782" t="s">
        <v>1018</v>
      </c>
      <c r="B184" s="252"/>
      <c r="C184" s="252"/>
      <c r="D184" s="252"/>
      <c r="E184" s="252"/>
      <c r="F184" s="253"/>
      <c r="G184" s="505"/>
      <c r="H184" s="504"/>
      <c r="I184" s="505"/>
    </row>
    <row r="185" spans="1:9" s="299" customFormat="1" ht="12" customHeight="1">
      <c r="A185" s="782" t="s">
        <v>995</v>
      </c>
      <c r="B185" s="252"/>
      <c r="C185" s="252"/>
      <c r="D185" s="252"/>
      <c r="E185" s="252"/>
      <c r="F185" s="253"/>
      <c r="G185" s="505"/>
      <c r="H185" s="504"/>
      <c r="I185" s="505"/>
    </row>
    <row r="186" spans="1:9" s="299" customFormat="1" ht="12" customHeight="1">
      <c r="A186" s="782" t="s">
        <v>996</v>
      </c>
      <c r="B186" s="252"/>
      <c r="C186" s="252"/>
      <c r="D186" s="252"/>
      <c r="E186" s="252"/>
      <c r="F186" s="253"/>
      <c r="G186" s="505"/>
      <c r="H186" s="504"/>
      <c r="I186" s="505"/>
    </row>
    <row r="187" spans="1:9" s="299" customFormat="1" ht="12" customHeight="1">
      <c r="A187" s="782" t="s">
        <v>997</v>
      </c>
      <c r="B187" s="252"/>
      <c r="C187" s="252"/>
      <c r="D187" s="252"/>
      <c r="E187" s="252"/>
      <c r="F187" s="253"/>
      <c r="G187" s="505"/>
      <c r="H187" s="504"/>
      <c r="I187" s="505"/>
    </row>
    <row r="188" spans="1:9" s="299" customFormat="1" ht="12" customHeight="1">
      <c r="A188" s="782" t="s">
        <v>1045</v>
      </c>
      <c r="B188" s="252"/>
      <c r="C188" s="252"/>
      <c r="D188" s="252"/>
      <c r="E188" s="252"/>
      <c r="F188" s="253"/>
      <c r="G188" s="505"/>
      <c r="H188" s="504"/>
      <c r="I188" s="505"/>
    </row>
    <row r="189" spans="1:9" s="299" customFormat="1" ht="12" customHeight="1">
      <c r="A189" s="782" t="s">
        <v>999</v>
      </c>
      <c r="B189" s="252"/>
      <c r="C189" s="252"/>
      <c r="D189" s="252"/>
      <c r="E189" s="252"/>
      <c r="F189" s="253"/>
      <c r="G189" s="505"/>
      <c r="H189" s="504"/>
      <c r="I189" s="505"/>
    </row>
    <row r="190" spans="1:9" s="299" customFormat="1" ht="12" customHeight="1">
      <c r="A190" s="782" t="s">
        <v>1000</v>
      </c>
      <c r="B190" s="252"/>
      <c r="C190" s="252"/>
      <c r="D190" s="252"/>
      <c r="E190" s="252"/>
      <c r="F190" s="253"/>
      <c r="G190" s="505"/>
      <c r="H190" s="504"/>
      <c r="I190" s="505"/>
    </row>
    <row r="191" spans="1:9" s="299" customFormat="1" ht="12" customHeight="1">
      <c r="A191" s="782" t="s">
        <v>1001</v>
      </c>
      <c r="B191" s="252"/>
      <c r="C191" s="252"/>
      <c r="D191" s="252"/>
      <c r="E191" s="252"/>
      <c r="F191" s="253"/>
      <c r="G191" s="505"/>
      <c r="H191" s="504"/>
      <c r="I191" s="505"/>
    </row>
    <row r="192" spans="1:9" s="299" customFormat="1" ht="12" customHeight="1">
      <c r="A192" s="783" t="s">
        <v>1002</v>
      </c>
      <c r="B192" s="252"/>
      <c r="C192" s="252"/>
      <c r="D192" s="252"/>
      <c r="E192" s="252"/>
      <c r="F192" s="253"/>
      <c r="G192" s="505"/>
      <c r="H192" s="504"/>
      <c r="I192" s="505"/>
    </row>
    <row r="193" spans="1:13" s="299" customFormat="1" ht="12" customHeight="1">
      <c r="A193" s="784" t="s">
        <v>1046</v>
      </c>
      <c r="B193" s="467">
        <f>SUM(B176:B192)</f>
        <v>0</v>
      </c>
      <c r="C193" s="467">
        <f>SUM(C176:C192)</f>
        <v>0</v>
      </c>
      <c r="D193" s="467">
        <f>SUM(D176:D192)</f>
        <v>0</v>
      </c>
      <c r="E193" s="467">
        <f>SUM(E176:E192)</f>
        <v>0</v>
      </c>
      <c r="F193" s="467">
        <f>SUM(F176:F192)</f>
        <v>0</v>
      </c>
      <c r="G193" s="505"/>
      <c r="H193" s="504"/>
      <c r="I193" s="505"/>
    </row>
    <row r="194" spans="1:13" s="299" customFormat="1" ht="12" customHeight="1">
      <c r="A194" s="255"/>
      <c r="B194" s="504"/>
      <c r="C194" s="505"/>
      <c r="D194" s="504"/>
      <c r="E194" s="505"/>
      <c r="F194" s="504"/>
      <c r="G194" s="505"/>
      <c r="H194" s="504"/>
      <c r="I194" s="505"/>
    </row>
    <row r="195" spans="1:13" ht="15.75">
      <c r="A195" s="14" t="s">
        <v>1047</v>
      </c>
    </row>
    <row r="196" spans="1:13" s="299" customFormat="1" ht="12" customHeight="1">
      <c r="A196" s="793"/>
      <c r="B196" s="787"/>
      <c r="C196" s="788"/>
      <c r="D196" s="787"/>
      <c r="E196" s="788"/>
      <c r="F196" s="787"/>
      <c r="G196" s="788"/>
      <c r="H196" s="787"/>
      <c r="I196" s="788"/>
      <c r="J196" s="789"/>
      <c r="K196" s="789"/>
    </row>
    <row r="197" spans="1:13" s="299" customFormat="1" ht="23.25" customHeight="1">
      <c r="A197" s="794" t="s">
        <v>1048</v>
      </c>
      <c r="B197" s="1170">
        <v>0</v>
      </c>
      <c r="C197" s="1170">
        <v>0.1</v>
      </c>
      <c r="D197" s="1170">
        <v>0.2</v>
      </c>
      <c r="E197" s="1170">
        <v>0.25</v>
      </c>
      <c r="F197" s="1170">
        <v>0.35</v>
      </c>
      <c r="G197" s="1170">
        <v>0.5</v>
      </c>
      <c r="H197" s="1170">
        <v>0.75</v>
      </c>
      <c r="I197" s="1170">
        <v>1</v>
      </c>
      <c r="J197" s="1170">
        <v>1.5</v>
      </c>
      <c r="K197" s="1170">
        <v>2.5</v>
      </c>
      <c r="L197" s="1171" t="s">
        <v>1049</v>
      </c>
      <c r="M197" s="1175" t="s">
        <v>1050</v>
      </c>
    </row>
    <row r="198" spans="1:13" s="299" customFormat="1" ht="12" customHeight="1">
      <c r="A198" s="244" t="s">
        <v>1051</v>
      </c>
      <c r="B198" s="252"/>
      <c r="C198" s="252"/>
      <c r="D198" s="252"/>
      <c r="E198" s="252"/>
      <c r="F198" s="252"/>
      <c r="G198" s="252"/>
      <c r="H198" s="252"/>
      <c r="I198" s="252"/>
      <c r="J198" s="252"/>
      <c r="K198" s="252"/>
      <c r="L198" s="252"/>
      <c r="M198" s="253"/>
    </row>
    <row r="199" spans="1:13" s="299" customFormat="1" ht="12" customHeight="1">
      <c r="A199" s="366" t="s">
        <v>1052</v>
      </c>
      <c r="B199" s="795"/>
      <c r="C199" s="795"/>
      <c r="D199" s="795"/>
      <c r="E199" s="795"/>
      <c r="F199" s="795"/>
      <c r="G199" s="795"/>
      <c r="H199" s="795"/>
      <c r="I199" s="795"/>
      <c r="J199" s="795"/>
      <c r="K199" s="795"/>
      <c r="L199" s="795"/>
      <c r="M199" s="796"/>
    </row>
    <row r="200" spans="1:13" s="299" customFormat="1" ht="12.75" customHeight="1">
      <c r="A200" s="1172" t="s">
        <v>1053</v>
      </c>
      <c r="B200" s="790"/>
      <c r="C200" s="791"/>
      <c r="D200" s="790"/>
      <c r="E200" s="791"/>
      <c r="F200" s="790"/>
      <c r="G200" s="791"/>
      <c r="H200" s="790"/>
      <c r="I200" s="791"/>
      <c r="J200" s="792"/>
      <c r="K200" s="792"/>
    </row>
    <row r="201" spans="1:13" s="299" customFormat="1" ht="12.75" customHeight="1">
      <c r="A201" s="255"/>
      <c r="B201" s="504"/>
      <c r="C201" s="505"/>
      <c r="D201" s="504"/>
      <c r="E201" s="505"/>
      <c r="F201" s="504"/>
      <c r="G201" s="505"/>
      <c r="H201" s="504"/>
      <c r="I201" s="505"/>
    </row>
    <row r="202" spans="1:13" s="299" customFormat="1" ht="15.75">
      <c r="A202" s="14" t="s">
        <v>1054</v>
      </c>
      <c r="B202" s="504"/>
      <c r="C202" s="505"/>
      <c r="D202" s="504"/>
      <c r="E202" s="505"/>
      <c r="F202" s="504"/>
      <c r="G202" s="505"/>
      <c r="H202" s="504"/>
      <c r="I202" s="505"/>
    </row>
    <row r="203" spans="1:13" s="299" customFormat="1" ht="12" customHeight="1">
      <c r="A203" s="1173"/>
      <c r="B203" s="504"/>
      <c r="C203" s="505"/>
      <c r="D203" s="504"/>
      <c r="E203" s="505"/>
      <c r="F203" s="504"/>
      <c r="G203" s="505"/>
      <c r="H203" s="504"/>
    </row>
    <row r="204" spans="1:13" s="299" customFormat="1" ht="23.25" customHeight="1">
      <c r="A204" s="1177" t="s">
        <v>1048</v>
      </c>
      <c r="B204" s="1170" t="s">
        <v>1055</v>
      </c>
      <c r="C204" s="1170" t="s">
        <v>1056</v>
      </c>
      <c r="D204" s="1170" t="s">
        <v>1057</v>
      </c>
      <c r="E204" s="1170" t="s">
        <v>1058</v>
      </c>
      <c r="F204" s="1170" t="s">
        <v>1059</v>
      </c>
      <c r="G204" s="1170" t="s">
        <v>1060</v>
      </c>
      <c r="H204" s="1175" t="s">
        <v>1049</v>
      </c>
    </row>
    <row r="205" spans="1:13" s="299" customFormat="1" ht="12" customHeight="1">
      <c r="A205" s="885" t="s">
        <v>1051</v>
      </c>
      <c r="B205" s="252"/>
      <c r="C205" s="252"/>
      <c r="D205" s="252"/>
      <c r="E205" s="252"/>
      <c r="F205" s="252"/>
      <c r="G205" s="252"/>
      <c r="H205" s="253"/>
    </row>
    <row r="206" spans="1:13" s="299" customFormat="1" ht="12" customHeight="1">
      <c r="A206" s="1178" t="s">
        <v>1052</v>
      </c>
      <c r="B206" s="795"/>
      <c r="C206" s="795"/>
      <c r="D206" s="795"/>
      <c r="E206" s="795"/>
      <c r="F206" s="795"/>
      <c r="G206" s="795"/>
      <c r="H206" s="796"/>
    </row>
    <row r="207" spans="1:13" s="299" customFormat="1" ht="12.75" customHeight="1">
      <c r="A207" s="1172" t="s">
        <v>1053</v>
      </c>
      <c r="B207" s="790"/>
      <c r="C207" s="791"/>
      <c r="D207" s="790"/>
      <c r="E207" s="791"/>
      <c r="F207" s="790"/>
      <c r="G207" s="791"/>
      <c r="H207" s="790"/>
    </row>
    <row r="208" spans="1:13" s="299" customFormat="1" ht="12" customHeight="1">
      <c r="A208" s="255"/>
      <c r="B208" s="504"/>
      <c r="C208" s="505"/>
      <c r="D208" s="504"/>
      <c r="E208" s="505"/>
      <c r="F208" s="504"/>
      <c r="G208" s="505"/>
      <c r="H208" s="504"/>
      <c r="I208" s="505"/>
    </row>
    <row r="209" spans="1:9" s="299" customFormat="1" ht="15.75">
      <c r="A209" s="14" t="s">
        <v>1061</v>
      </c>
      <c r="B209" s="504"/>
      <c r="C209" s="505"/>
      <c r="D209" s="504"/>
      <c r="E209" s="505"/>
      <c r="F209" s="504"/>
      <c r="G209" s="505"/>
      <c r="H209" s="504"/>
      <c r="I209" s="505"/>
    </row>
    <row r="210" spans="1:9" s="299" customFormat="1" ht="12" customHeight="1">
      <c r="A210" s="255"/>
      <c r="B210" s="504"/>
      <c r="C210" s="505"/>
      <c r="D210" s="504"/>
      <c r="E210" s="505"/>
      <c r="F210" s="504"/>
      <c r="G210" s="505"/>
      <c r="H210" s="504"/>
      <c r="I210" s="505"/>
    </row>
    <row r="211" spans="1:9" s="299" customFormat="1" ht="12" customHeight="1">
      <c r="A211" s="1302" t="s">
        <v>1062</v>
      </c>
      <c r="B211" s="1305" t="s">
        <v>1063</v>
      </c>
      <c r="C211" s="1306"/>
      <c r="D211" s="1307"/>
      <c r="E211" s="1315" t="s">
        <v>1064</v>
      </c>
      <c r="F211" s="1316"/>
      <c r="G211" s="505"/>
      <c r="H211" s="504"/>
      <c r="I211" s="505"/>
    </row>
    <row r="212" spans="1:9" s="299" customFormat="1" ht="27" customHeight="1">
      <c r="A212" s="1303"/>
      <c r="B212" s="1317" t="s">
        <v>1065</v>
      </c>
      <c r="C212" s="1318"/>
      <c r="D212" s="1321" t="s">
        <v>1066</v>
      </c>
      <c r="E212" s="1313" t="s">
        <v>1067</v>
      </c>
      <c r="F212" s="1323" t="s">
        <v>1068</v>
      </c>
      <c r="G212" s="505"/>
      <c r="H212" s="504"/>
      <c r="I212" s="505"/>
    </row>
    <row r="213" spans="1:9" s="799" customFormat="1" ht="60.75" customHeight="1">
      <c r="A213" s="1304"/>
      <c r="B213" s="780" t="s">
        <v>1069</v>
      </c>
      <c r="C213" s="1210" t="s">
        <v>1070</v>
      </c>
      <c r="D213" s="1322"/>
      <c r="E213" s="1313"/>
      <c r="F213" s="1323"/>
      <c r="G213" s="797"/>
      <c r="H213" s="798"/>
      <c r="I213" s="797"/>
    </row>
    <row r="214" spans="1:9" s="299" customFormat="1" ht="12" customHeight="1">
      <c r="A214" s="444" t="s">
        <v>1019</v>
      </c>
      <c r="B214" s="257">
        <f>SUM(B215:B217)</f>
        <v>0</v>
      </c>
      <c r="C214" s="257">
        <f>SUM(C215:C217)</f>
        <v>0</v>
      </c>
      <c r="D214" s="257">
        <f>SUM(D215:D217)</f>
        <v>0</v>
      </c>
      <c r="E214" s="257">
        <f>SUM(E215:E217)</f>
        <v>0</v>
      </c>
      <c r="F214" s="258">
        <f>SUM(F215:F217)</f>
        <v>0</v>
      </c>
      <c r="G214" s="505"/>
      <c r="H214" s="504"/>
      <c r="I214" s="505"/>
    </row>
    <row r="215" spans="1:9" s="299" customFormat="1" ht="12" customHeight="1">
      <c r="A215" s="242" t="s">
        <v>1020</v>
      </c>
      <c r="B215" s="252"/>
      <c r="C215" s="252"/>
      <c r="D215" s="252"/>
      <c r="E215" s="252"/>
      <c r="F215" s="1060"/>
      <c r="G215" s="505"/>
      <c r="H215" s="504"/>
      <c r="I215" s="505"/>
    </row>
    <row r="216" spans="1:9" s="299" customFormat="1" ht="12" customHeight="1">
      <c r="A216" s="242" t="s">
        <v>1021</v>
      </c>
      <c r="B216" s="252"/>
      <c r="C216" s="252"/>
      <c r="D216" s="252"/>
      <c r="E216" s="252"/>
      <c r="F216" s="1060"/>
      <c r="G216" s="505"/>
      <c r="H216" s="504"/>
      <c r="I216" s="505"/>
    </row>
    <row r="217" spans="1:9" s="299" customFormat="1" ht="12" customHeight="1">
      <c r="A217" s="242" t="s">
        <v>1022</v>
      </c>
      <c r="B217" s="252"/>
      <c r="C217" s="252"/>
      <c r="D217" s="252"/>
      <c r="E217" s="252"/>
      <c r="F217" s="1060"/>
      <c r="G217" s="505"/>
      <c r="H217" s="504"/>
      <c r="I217" s="505"/>
    </row>
    <row r="218" spans="1:9" s="299" customFormat="1" ht="12" customHeight="1">
      <c r="A218" s="444" t="s">
        <v>1023</v>
      </c>
      <c r="B218" s="257">
        <f>SUM(B219:B221)</f>
        <v>0</v>
      </c>
      <c r="C218" s="257">
        <f>SUM(C219:C221)</f>
        <v>0</v>
      </c>
      <c r="D218" s="257">
        <f>SUM(D219:D221)</f>
        <v>0</v>
      </c>
      <c r="E218" s="257">
        <f>SUM(E219:E221)</f>
        <v>0</v>
      </c>
      <c r="F218" s="258">
        <f>SUM(F219:F221)</f>
        <v>0</v>
      </c>
      <c r="G218" s="505"/>
      <c r="H218" s="504"/>
      <c r="I218" s="505"/>
    </row>
    <row r="219" spans="1:9" s="299" customFormat="1" ht="12" customHeight="1">
      <c r="A219" s="242" t="s">
        <v>1024</v>
      </c>
      <c r="B219" s="252"/>
      <c r="C219" s="252"/>
      <c r="D219" s="252"/>
      <c r="E219" s="252"/>
      <c r="F219" s="1060"/>
      <c r="G219" s="505"/>
      <c r="H219" s="504"/>
      <c r="I219" s="505"/>
    </row>
    <row r="220" spans="1:9" s="299" customFormat="1" ht="12" customHeight="1">
      <c r="A220" s="242" t="s">
        <v>1025</v>
      </c>
      <c r="B220" s="252"/>
      <c r="C220" s="252"/>
      <c r="D220" s="252"/>
      <c r="E220" s="252"/>
      <c r="F220" s="1060"/>
      <c r="G220" s="505"/>
      <c r="H220" s="504"/>
      <c r="I220" s="505"/>
    </row>
    <row r="221" spans="1:9" s="299" customFormat="1" ht="12" customHeight="1">
      <c r="A221" s="242" t="s">
        <v>1026</v>
      </c>
      <c r="B221" s="252"/>
      <c r="C221" s="252"/>
      <c r="D221" s="252"/>
      <c r="E221" s="252"/>
      <c r="F221" s="1060"/>
      <c r="G221" s="505"/>
      <c r="H221" s="504"/>
      <c r="I221" s="505"/>
    </row>
    <row r="222" spans="1:9" s="299" customFormat="1" ht="12" customHeight="1">
      <c r="A222" s="444" t="s">
        <v>1027</v>
      </c>
      <c r="B222" s="252"/>
      <c r="C222" s="252"/>
      <c r="D222" s="252"/>
      <c r="E222" s="252"/>
      <c r="F222" s="1060"/>
      <c r="G222" s="505"/>
      <c r="H222" s="504"/>
      <c r="I222" s="505"/>
    </row>
    <row r="223" spans="1:9" s="299" customFormat="1" ht="12" customHeight="1">
      <c r="A223" s="444" t="s">
        <v>1028</v>
      </c>
      <c r="B223" s="257">
        <f>SUM(B224:B231)</f>
        <v>0</v>
      </c>
      <c r="C223" s="257">
        <f>SUM(C224:C231)</f>
        <v>0</v>
      </c>
      <c r="D223" s="257">
        <f>SUM(D224:D231)</f>
        <v>0</v>
      </c>
      <c r="E223" s="257">
        <f>SUM(E224:E231)</f>
        <v>0</v>
      </c>
      <c r="F223" s="258">
        <f>SUM(F224:F231)</f>
        <v>0</v>
      </c>
      <c r="G223" s="505"/>
      <c r="H223" s="504"/>
      <c r="I223" s="505"/>
    </row>
    <row r="224" spans="1:9" s="299" customFormat="1" ht="12" customHeight="1">
      <c r="A224" s="242" t="s">
        <v>1029</v>
      </c>
      <c r="B224" s="252"/>
      <c r="C224" s="252"/>
      <c r="D224" s="252"/>
      <c r="E224" s="252"/>
      <c r="F224" s="1060"/>
      <c r="G224" s="505"/>
      <c r="H224" s="504"/>
      <c r="I224" s="505"/>
    </row>
    <row r="225" spans="1:9" s="299" customFormat="1" ht="12" customHeight="1">
      <c r="A225" s="242" t="s">
        <v>1030</v>
      </c>
      <c r="B225" s="252"/>
      <c r="C225" s="252"/>
      <c r="D225" s="252"/>
      <c r="E225" s="252"/>
      <c r="F225" s="1060"/>
      <c r="G225" s="505"/>
      <c r="H225" s="504"/>
      <c r="I225" s="505"/>
    </row>
    <row r="226" spans="1:9" s="299" customFormat="1" ht="12" customHeight="1">
      <c r="A226" s="242" t="s">
        <v>1031</v>
      </c>
      <c r="B226" s="252"/>
      <c r="C226" s="252"/>
      <c r="D226" s="252"/>
      <c r="E226" s="252"/>
      <c r="F226" s="1060"/>
      <c r="G226" s="505"/>
      <c r="H226" s="504"/>
      <c r="I226" s="505"/>
    </row>
    <row r="227" spans="1:9" s="299" customFormat="1" ht="12" customHeight="1">
      <c r="A227" s="242" t="s">
        <v>1032</v>
      </c>
      <c r="B227" s="252"/>
      <c r="C227" s="252"/>
      <c r="D227" s="252"/>
      <c r="E227" s="252"/>
      <c r="F227" s="1060"/>
      <c r="G227" s="505"/>
      <c r="H227" s="504"/>
      <c r="I227" s="505"/>
    </row>
    <row r="228" spans="1:9" s="299" customFormat="1" ht="12" customHeight="1">
      <c r="A228" s="242" t="s">
        <v>1033</v>
      </c>
      <c r="B228" s="252"/>
      <c r="C228" s="252"/>
      <c r="D228" s="252"/>
      <c r="E228" s="252"/>
      <c r="F228" s="1060"/>
      <c r="G228" s="505"/>
      <c r="H228" s="504"/>
      <c r="I228" s="505"/>
    </row>
    <row r="229" spans="1:9" s="299" customFormat="1" ht="12" customHeight="1">
      <c r="A229" s="242" t="s">
        <v>1034</v>
      </c>
      <c r="B229" s="252"/>
      <c r="C229" s="252"/>
      <c r="D229" s="252"/>
      <c r="E229" s="252"/>
      <c r="F229" s="1060"/>
      <c r="G229" s="505"/>
      <c r="H229" s="504"/>
      <c r="I229" s="505"/>
    </row>
    <row r="230" spans="1:9" s="299" customFormat="1" ht="12" customHeight="1">
      <c r="A230" s="242" t="s">
        <v>1035</v>
      </c>
      <c r="B230" s="252"/>
      <c r="C230" s="252"/>
      <c r="D230" s="252"/>
      <c r="E230" s="252"/>
      <c r="F230" s="1060"/>
      <c r="G230" s="505"/>
      <c r="H230" s="504"/>
      <c r="I230" s="505"/>
    </row>
    <row r="231" spans="1:9" s="299" customFormat="1" ht="12" customHeight="1">
      <c r="A231" s="242" t="s">
        <v>1036</v>
      </c>
      <c r="B231" s="252"/>
      <c r="C231" s="252"/>
      <c r="D231" s="252"/>
      <c r="E231" s="252"/>
      <c r="F231" s="1060"/>
      <c r="G231" s="505"/>
      <c r="H231" s="504"/>
      <c r="I231" s="505"/>
    </row>
    <row r="232" spans="1:9" s="299" customFormat="1" ht="12" customHeight="1">
      <c r="A232" s="444" t="s">
        <v>1037</v>
      </c>
      <c r="B232" s="252"/>
      <c r="C232" s="252"/>
      <c r="D232" s="252"/>
      <c r="E232" s="252"/>
      <c r="F232" s="1060"/>
      <c r="G232" s="505"/>
      <c r="H232" s="504"/>
      <c r="I232" s="505"/>
    </row>
    <row r="233" spans="1:9" s="299" customFormat="1" ht="12" customHeight="1">
      <c r="A233" s="246" t="s">
        <v>49</v>
      </c>
      <c r="B233" s="467">
        <f>B214+B218+B222+B223+B232</f>
        <v>0</v>
      </c>
      <c r="C233" s="467">
        <f>C214+C218+C222+C223+C232</f>
        <v>0</v>
      </c>
      <c r="D233" s="467">
        <f>D214+D218+D222+D223+D232</f>
        <v>0</v>
      </c>
      <c r="E233" s="467">
        <f>E214+E218+E222+E223+E232</f>
        <v>0</v>
      </c>
      <c r="F233" s="468">
        <f>F214+F218+F222+F223+F232</f>
        <v>0</v>
      </c>
      <c r="G233" s="505"/>
      <c r="H233" s="504"/>
      <c r="I233" s="505"/>
    </row>
    <row r="234" spans="1:9" s="299" customFormat="1" ht="12" customHeight="1">
      <c r="A234" s="1291" t="s">
        <v>1071</v>
      </c>
      <c r="B234" s="1291"/>
      <c r="C234" s="1291"/>
      <c r="D234" s="1291"/>
      <c r="E234" s="1291"/>
      <c r="F234" s="1291"/>
      <c r="G234" s="1291"/>
      <c r="H234" s="504"/>
      <c r="I234" s="505"/>
    </row>
    <row r="235" spans="1:9" s="299" customFormat="1" ht="12" customHeight="1">
      <c r="A235" s="1292" t="s">
        <v>1072</v>
      </c>
      <c r="B235" s="1291"/>
      <c r="C235" s="1291"/>
      <c r="D235" s="1291"/>
      <c r="E235" s="1291"/>
      <c r="F235" s="1291"/>
      <c r="G235" s="505"/>
      <c r="H235" s="504"/>
      <c r="I235" s="505"/>
    </row>
    <row r="236" spans="1:9" s="299" customFormat="1" ht="12" customHeight="1">
      <c r="A236" s="915"/>
      <c r="B236" s="504"/>
      <c r="C236" s="505"/>
      <c r="D236" s="504"/>
      <c r="E236" s="505"/>
      <c r="F236" s="504"/>
      <c r="G236" s="505"/>
      <c r="H236" s="504"/>
      <c r="I236" s="505"/>
    </row>
    <row r="237" spans="1:9" s="235" customFormat="1" ht="15" customHeight="1">
      <c r="A237" s="503" t="s">
        <v>1073</v>
      </c>
    </row>
    <row r="238" spans="1:9" s="235" customFormat="1" ht="51">
      <c r="A238" s="472"/>
      <c r="B238" s="479" t="s">
        <v>1074</v>
      </c>
      <c r="C238" s="479" t="s">
        <v>1075</v>
      </c>
      <c r="D238" s="479" t="s">
        <v>1076</v>
      </c>
      <c r="E238" s="1216" t="s">
        <v>1077</v>
      </c>
      <c r="F238" s="480" t="s">
        <v>1078</v>
      </c>
    </row>
    <row r="239" spans="1:9" s="235" customFormat="1" ht="15" customHeight="1">
      <c r="A239" s="469" t="s">
        <v>1079</v>
      </c>
      <c r="B239" s="232"/>
      <c r="C239" s="232"/>
      <c r="D239" s="232"/>
      <c r="E239" s="232"/>
      <c r="F239" s="474"/>
    </row>
    <row r="240" spans="1:9" s="235" customFormat="1" ht="15" customHeight="1">
      <c r="A240" s="470" t="s">
        <v>1080</v>
      </c>
      <c r="B240" s="475"/>
      <c r="C240" s="475"/>
      <c r="D240" s="475"/>
      <c r="E240" s="475"/>
      <c r="F240" s="476"/>
    </row>
    <row r="241" spans="1:5" s="235" customFormat="1" ht="12.75" customHeight="1">
      <c r="A241" s="255" t="s">
        <v>1081</v>
      </c>
    </row>
    <row r="242" spans="1:5" s="235" customFormat="1" ht="12.75" customHeight="1">
      <c r="A242" s="255"/>
    </row>
    <row r="243" spans="1:5" ht="15.75">
      <c r="A243" s="239" t="s">
        <v>1082</v>
      </c>
    </row>
    <row r="244" spans="1:5" ht="7.5" customHeight="1">
      <c r="A244" s="239"/>
    </row>
    <row r="245" spans="1:5" ht="18" customHeight="1">
      <c r="A245" s="283" t="s">
        <v>1083</v>
      </c>
    </row>
    <row r="246" spans="1:5" ht="9" customHeight="1">
      <c r="A246" s="287"/>
    </row>
    <row r="247" spans="1:5" ht="15">
      <c r="A247" s="1239"/>
      <c r="B247" s="1206" t="s">
        <v>1084</v>
      </c>
      <c r="C247" s="1206" t="s">
        <v>1085</v>
      </c>
      <c r="D247" s="1206" t="s">
        <v>1086</v>
      </c>
      <c r="E247" s="1207" t="s">
        <v>985</v>
      </c>
    </row>
    <row r="248" spans="1:5">
      <c r="A248" s="288" t="s">
        <v>1087</v>
      </c>
      <c r="B248" s="257"/>
      <c r="C248" s="257"/>
      <c r="D248" s="257"/>
      <c r="E248" s="258"/>
    </row>
    <row r="249" spans="1:5">
      <c r="A249" s="289" t="s">
        <v>1088</v>
      </c>
      <c r="B249" s="257"/>
      <c r="C249" s="257"/>
      <c r="D249" s="257"/>
      <c r="E249" s="258"/>
    </row>
    <row r="250" spans="1:5" ht="24">
      <c r="A250" s="290" t="s">
        <v>1089</v>
      </c>
      <c r="B250" s="259">
        <v>344350</v>
      </c>
      <c r="C250" s="259">
        <v>664410</v>
      </c>
      <c r="D250" s="259">
        <v>34910</v>
      </c>
      <c r="E250" s="258">
        <f t="shared" ref="E250:E262" si="10">SUM(B250:D250)</f>
        <v>1043670</v>
      </c>
    </row>
    <row r="251" spans="1:5">
      <c r="A251" s="290" t="s">
        <v>1090</v>
      </c>
      <c r="B251" s="259">
        <v>106310</v>
      </c>
      <c r="C251" s="259">
        <v>26648</v>
      </c>
      <c r="D251" s="259">
        <v>213833</v>
      </c>
      <c r="E251" s="258">
        <f t="shared" si="10"/>
        <v>346791</v>
      </c>
    </row>
    <row r="252" spans="1:5" ht="24">
      <c r="A252" s="290" t="s">
        <v>1091</v>
      </c>
      <c r="B252" s="259">
        <v>0</v>
      </c>
      <c r="C252" s="259">
        <v>231594</v>
      </c>
      <c r="D252" s="259">
        <v>0</v>
      </c>
      <c r="E252" s="258">
        <f t="shared" si="10"/>
        <v>231594</v>
      </c>
    </row>
    <row r="253" spans="1:5">
      <c r="A253" s="290" t="s">
        <v>1092</v>
      </c>
      <c r="B253" s="259">
        <v>0</v>
      </c>
      <c r="C253" s="259">
        <v>0</v>
      </c>
      <c r="D253" s="259">
        <v>0</v>
      </c>
      <c r="E253" s="258">
        <f t="shared" si="10"/>
        <v>0</v>
      </c>
    </row>
    <row r="254" spans="1:5" ht="24">
      <c r="A254" s="690" t="s">
        <v>1093</v>
      </c>
      <c r="B254" s="259">
        <v>62497</v>
      </c>
      <c r="C254" s="259">
        <v>0</v>
      </c>
      <c r="D254" s="259">
        <v>0</v>
      </c>
      <c r="E254" s="258">
        <f t="shared" si="10"/>
        <v>62497</v>
      </c>
    </row>
    <row r="255" spans="1:5">
      <c r="A255" s="690" t="s">
        <v>1094</v>
      </c>
      <c r="B255" s="259">
        <v>665054</v>
      </c>
      <c r="C255" s="259">
        <v>559858</v>
      </c>
      <c r="D255" s="259">
        <v>0</v>
      </c>
      <c r="E255" s="258">
        <f t="shared" si="10"/>
        <v>1224912</v>
      </c>
    </row>
    <row r="256" spans="1:5" ht="24">
      <c r="A256" s="690" t="s">
        <v>1095</v>
      </c>
      <c r="B256" s="259">
        <v>0</v>
      </c>
      <c r="C256" s="259">
        <v>0</v>
      </c>
      <c r="D256" s="259">
        <v>0</v>
      </c>
      <c r="E256" s="258">
        <f t="shared" si="10"/>
        <v>0</v>
      </c>
    </row>
    <row r="257" spans="1:5">
      <c r="A257" s="690" t="s">
        <v>1096</v>
      </c>
      <c r="B257" s="259">
        <v>0</v>
      </c>
      <c r="C257" s="259">
        <v>0</v>
      </c>
      <c r="D257" s="259">
        <v>0</v>
      </c>
      <c r="E257" s="258">
        <f t="shared" si="10"/>
        <v>0</v>
      </c>
    </row>
    <row r="258" spans="1:5">
      <c r="A258" s="290" t="s">
        <v>1097</v>
      </c>
      <c r="B258" s="259">
        <v>0</v>
      </c>
      <c r="C258" s="259">
        <v>0</v>
      </c>
      <c r="D258" s="259">
        <v>0</v>
      </c>
      <c r="E258" s="258">
        <f t="shared" si="10"/>
        <v>0</v>
      </c>
    </row>
    <row r="259" spans="1:5">
      <c r="A259" s="290" t="s">
        <v>1098</v>
      </c>
      <c r="B259" s="259">
        <v>0</v>
      </c>
      <c r="C259" s="259">
        <v>0</v>
      </c>
      <c r="D259" s="259">
        <v>0</v>
      </c>
      <c r="E259" s="258">
        <f t="shared" si="10"/>
        <v>0</v>
      </c>
    </row>
    <row r="260" spans="1:5">
      <c r="A260" s="290" t="s">
        <v>1099</v>
      </c>
      <c r="B260" s="259">
        <v>0</v>
      </c>
      <c r="C260" s="259">
        <v>0</v>
      </c>
      <c r="D260" s="259">
        <v>0</v>
      </c>
      <c r="E260" s="258">
        <f t="shared" si="10"/>
        <v>0</v>
      </c>
    </row>
    <row r="261" spans="1:5">
      <c r="A261" s="290" t="s">
        <v>1100</v>
      </c>
      <c r="B261" s="259">
        <v>2207</v>
      </c>
      <c r="C261" s="259">
        <v>11961</v>
      </c>
      <c r="D261" s="259">
        <v>22</v>
      </c>
      <c r="E261" s="258">
        <f t="shared" si="10"/>
        <v>14190</v>
      </c>
    </row>
    <row r="262" spans="1:5">
      <c r="A262" s="289" t="s">
        <v>1101</v>
      </c>
      <c r="B262" s="257">
        <f>SUM(B250:B261)</f>
        <v>1180418</v>
      </c>
      <c r="C262" s="257">
        <f>SUM(C250:C261)</f>
        <v>1494471</v>
      </c>
      <c r="D262" s="257">
        <f>SUM(D250:D261)</f>
        <v>248765</v>
      </c>
      <c r="E262" s="258">
        <f t="shared" si="10"/>
        <v>2923654</v>
      </c>
    </row>
    <row r="263" spans="1:5" ht="6.75" customHeight="1">
      <c r="A263" s="289"/>
      <c r="B263" s="257"/>
      <c r="C263" s="257"/>
      <c r="D263" s="257"/>
      <c r="E263" s="258"/>
    </row>
    <row r="264" spans="1:5">
      <c r="A264" s="289" t="s">
        <v>1102</v>
      </c>
      <c r="B264" s="257"/>
      <c r="C264" s="257"/>
      <c r="D264" s="257"/>
      <c r="E264" s="258"/>
    </row>
    <row r="265" spans="1:5">
      <c r="A265" s="290" t="s">
        <v>1103</v>
      </c>
      <c r="B265" s="259">
        <v>129500</v>
      </c>
      <c r="C265" s="259">
        <v>77647</v>
      </c>
      <c r="D265" s="259">
        <v>92352</v>
      </c>
      <c r="E265" s="258">
        <f t="shared" ref="E265:E273" si="11">SUM(B265:D265)</f>
        <v>299499</v>
      </c>
    </row>
    <row r="266" spans="1:5">
      <c r="A266" s="290" t="s">
        <v>1104</v>
      </c>
      <c r="B266" s="259">
        <v>526278</v>
      </c>
      <c r="C266" s="259">
        <v>1589071</v>
      </c>
      <c r="D266" s="259">
        <v>301660</v>
      </c>
      <c r="E266" s="258">
        <f t="shared" si="11"/>
        <v>2417009</v>
      </c>
    </row>
    <row r="267" spans="1:5">
      <c r="A267" s="290" t="s">
        <v>1105</v>
      </c>
      <c r="B267" s="259">
        <v>0</v>
      </c>
      <c r="C267" s="259">
        <v>0</v>
      </c>
      <c r="D267" s="259">
        <v>0</v>
      </c>
      <c r="E267" s="258">
        <f t="shared" si="11"/>
        <v>0</v>
      </c>
    </row>
    <row r="268" spans="1:5">
      <c r="A268" s="290" t="s">
        <v>1106</v>
      </c>
      <c r="B268" s="259">
        <v>104800</v>
      </c>
      <c r="C268" s="259">
        <v>17001</v>
      </c>
      <c r="D268" s="259">
        <v>6834</v>
      </c>
      <c r="E268" s="258">
        <f t="shared" si="11"/>
        <v>128635</v>
      </c>
    </row>
    <row r="269" spans="1:5">
      <c r="A269" s="290" t="s">
        <v>1107</v>
      </c>
      <c r="B269" s="259">
        <v>0</v>
      </c>
      <c r="C269" s="259">
        <v>0</v>
      </c>
      <c r="D269" s="259">
        <v>0</v>
      </c>
      <c r="E269" s="258">
        <f t="shared" si="11"/>
        <v>0</v>
      </c>
    </row>
    <row r="270" spans="1:5">
      <c r="A270" s="290" t="s">
        <v>1108</v>
      </c>
      <c r="B270" s="259">
        <v>8336</v>
      </c>
      <c r="C270" s="259">
        <v>10746</v>
      </c>
      <c r="D270" s="259">
        <v>14194</v>
      </c>
      <c r="E270" s="258">
        <f t="shared" si="11"/>
        <v>33276</v>
      </c>
    </row>
    <row r="271" spans="1:5">
      <c r="A271" s="290" t="s">
        <v>1109</v>
      </c>
      <c r="B271" s="259">
        <v>0</v>
      </c>
      <c r="C271" s="259">
        <v>0</v>
      </c>
      <c r="D271" s="259">
        <v>0</v>
      </c>
      <c r="E271" s="258">
        <f t="shared" si="11"/>
        <v>0</v>
      </c>
    </row>
    <row r="272" spans="1:5">
      <c r="A272" s="290" t="s">
        <v>1110</v>
      </c>
      <c r="B272" s="259">
        <v>2</v>
      </c>
      <c r="C272" s="259">
        <v>280</v>
      </c>
      <c r="D272" s="259">
        <v>0</v>
      </c>
      <c r="E272" s="258">
        <f t="shared" si="11"/>
        <v>282</v>
      </c>
    </row>
    <row r="273" spans="1:5">
      <c r="A273" s="291" t="s">
        <v>1111</v>
      </c>
      <c r="B273" s="257">
        <f>SUM(B265:B272)</f>
        <v>768916</v>
      </c>
      <c r="C273" s="257">
        <f>SUM(C265:C272)</f>
        <v>1694745</v>
      </c>
      <c r="D273" s="257">
        <f>SUM(D265:D272)</f>
        <v>415040</v>
      </c>
      <c r="E273" s="258">
        <f t="shared" si="11"/>
        <v>2878701</v>
      </c>
    </row>
    <row r="274" spans="1:5">
      <c r="A274" s="289"/>
      <c r="B274" s="257"/>
      <c r="C274" s="257"/>
      <c r="D274" s="257"/>
      <c r="E274" s="258"/>
    </row>
    <row r="275" spans="1:5">
      <c r="A275" s="289" t="s">
        <v>1112</v>
      </c>
      <c r="B275" s="257">
        <f>B262-B273</f>
        <v>411502</v>
      </c>
      <c r="C275" s="257">
        <f>C262-C273</f>
        <v>-200274</v>
      </c>
      <c r="D275" s="257">
        <f>D262-D273</f>
        <v>-166275</v>
      </c>
      <c r="E275" s="258">
        <f>E262-E273</f>
        <v>44953</v>
      </c>
    </row>
    <row r="276" spans="1:5">
      <c r="A276" s="289" t="s">
        <v>1113</v>
      </c>
      <c r="B276" s="257">
        <f>+B277-B278</f>
        <v>-361432</v>
      </c>
      <c r="C276" s="257">
        <f>+C277-C278</f>
        <v>270416</v>
      </c>
      <c r="D276" s="257">
        <f>+D277-D278</f>
        <v>92414</v>
      </c>
      <c r="E276" s="258">
        <f>+E277-E278</f>
        <v>1398</v>
      </c>
    </row>
    <row r="277" spans="1:5">
      <c r="A277" s="290" t="s">
        <v>1114</v>
      </c>
      <c r="B277" s="259">
        <v>71229</v>
      </c>
      <c r="C277" s="259">
        <v>407392</v>
      </c>
      <c r="D277" s="259">
        <v>343519</v>
      </c>
      <c r="E277" s="258">
        <f>SUM(B277:D277)</f>
        <v>822140</v>
      </c>
    </row>
    <row r="278" spans="1:5">
      <c r="A278" s="290" t="s">
        <v>1115</v>
      </c>
      <c r="B278" s="259">
        <v>432661</v>
      </c>
      <c r="C278" s="259">
        <v>136976</v>
      </c>
      <c r="D278" s="259">
        <v>251105</v>
      </c>
      <c r="E278" s="258">
        <f>SUM(B278:D278)</f>
        <v>820742</v>
      </c>
    </row>
    <row r="279" spans="1:5">
      <c r="A279" s="260" t="s">
        <v>1116</v>
      </c>
      <c r="B279" s="259">
        <v>15549</v>
      </c>
      <c r="C279" s="259">
        <v>27867</v>
      </c>
      <c r="D279" s="259">
        <v>0</v>
      </c>
      <c r="E279" s="258">
        <f>SUM(B279:D279)</f>
        <v>43416</v>
      </c>
    </row>
    <row r="280" spans="1:5">
      <c r="A280" s="289"/>
      <c r="B280" s="257"/>
      <c r="C280" s="257"/>
      <c r="D280" s="257"/>
      <c r="E280" s="258"/>
    </row>
    <row r="281" spans="1:5">
      <c r="A281" s="292" t="s">
        <v>563</v>
      </c>
      <c r="B281" s="257"/>
      <c r="C281" s="257"/>
      <c r="D281" s="257"/>
      <c r="E281" s="258"/>
    </row>
    <row r="282" spans="1:5">
      <c r="A282" s="290" t="s">
        <v>1117</v>
      </c>
      <c r="B282" s="259">
        <v>1292026</v>
      </c>
      <c r="C282" s="259">
        <v>1689321</v>
      </c>
      <c r="D282" s="259">
        <v>222364</v>
      </c>
      <c r="E282" s="258">
        <f>SUM(B282:D282)</f>
        <v>3203711</v>
      </c>
    </row>
    <row r="283" spans="1:5">
      <c r="A283" s="290" t="s">
        <v>1118</v>
      </c>
      <c r="B283" s="259">
        <v>1145284</v>
      </c>
      <c r="C283" s="259">
        <v>1696517</v>
      </c>
      <c r="D283" s="259">
        <v>344393</v>
      </c>
      <c r="E283" s="258">
        <f>SUM(B283:D283)</f>
        <v>3186194</v>
      </c>
    </row>
    <row r="284" spans="1:5">
      <c r="A284" s="284" t="s">
        <v>1112</v>
      </c>
      <c r="B284" s="257">
        <f>B282-B283</f>
        <v>146742</v>
      </c>
      <c r="C284" s="257">
        <f>C282-C283</f>
        <v>-7196</v>
      </c>
      <c r="D284" s="257">
        <f>D282-D283</f>
        <v>-122029</v>
      </c>
      <c r="E284" s="258">
        <f>E282-E283</f>
        <v>17517</v>
      </c>
    </row>
    <row r="285" spans="1:5">
      <c r="A285" s="284" t="s">
        <v>1113</v>
      </c>
      <c r="B285" s="257">
        <f>B286-B287</f>
        <v>-110282</v>
      </c>
      <c r="C285" s="257">
        <f>C286-C287</f>
        <v>-30864</v>
      </c>
      <c r="D285" s="257">
        <f>D286-D287</f>
        <v>176126</v>
      </c>
      <c r="E285" s="258">
        <f>SUM(B285:D285)</f>
        <v>34980</v>
      </c>
    </row>
    <row r="286" spans="1:5">
      <c r="A286" s="293" t="s">
        <v>1119</v>
      </c>
      <c r="B286" s="261">
        <v>128577</v>
      </c>
      <c r="C286" s="261">
        <v>229788</v>
      </c>
      <c r="D286" s="261">
        <v>282605</v>
      </c>
      <c r="E286" s="294">
        <f>SUM(B286:D286)</f>
        <v>640970</v>
      </c>
    </row>
    <row r="287" spans="1:5">
      <c r="A287" s="293" t="s">
        <v>1115</v>
      </c>
      <c r="B287" s="261">
        <v>238859</v>
      </c>
      <c r="C287" s="261">
        <v>260652</v>
      </c>
      <c r="D287" s="261">
        <v>106479</v>
      </c>
      <c r="E287" s="294">
        <f>SUM(B287:D287)</f>
        <v>605990</v>
      </c>
    </row>
    <row r="288" spans="1:5">
      <c r="A288" s="295" t="s">
        <v>1116</v>
      </c>
      <c r="B288" s="286">
        <v>18779</v>
      </c>
      <c r="C288" s="286">
        <v>200459</v>
      </c>
      <c r="D288" s="286">
        <v>0</v>
      </c>
      <c r="E288" s="285">
        <f>SUM(B288:D288)</f>
        <v>219238</v>
      </c>
    </row>
    <row r="289" spans="1:8" ht="9" customHeight="1">
      <c r="A289" s="296"/>
      <c r="B289" s="320"/>
      <c r="C289" s="320"/>
      <c r="D289" s="320"/>
      <c r="E289" s="320"/>
      <c r="F289" s="320"/>
    </row>
    <row r="290" spans="1:8" ht="15.75">
      <c r="A290" s="239" t="s">
        <v>1120</v>
      </c>
    </row>
    <row r="291" spans="1:8" ht="6.75" customHeight="1"/>
    <row r="292" spans="1:8" ht="15.75">
      <c r="A292" s="283" t="s">
        <v>1121</v>
      </c>
    </row>
    <row r="293" spans="1:8" ht="8.25" customHeight="1">
      <c r="A293" s="287"/>
    </row>
    <row r="294" spans="1:8" ht="17.25" customHeight="1">
      <c r="A294" s="297" t="s">
        <v>1122</v>
      </c>
      <c r="B294" s="1206" t="s">
        <v>1123</v>
      </c>
      <c r="C294" s="1206" t="s">
        <v>1124</v>
      </c>
      <c r="D294" s="1206" t="s">
        <v>1125</v>
      </c>
      <c r="E294" s="1206" t="s">
        <v>1126</v>
      </c>
      <c r="F294" s="1206" t="s">
        <v>1127</v>
      </c>
      <c r="G294" s="1206" t="s">
        <v>1128</v>
      </c>
      <c r="H294" s="1207" t="s">
        <v>985</v>
      </c>
    </row>
    <row r="295" spans="1:8" ht="15" customHeight="1">
      <c r="A295" s="444" t="s">
        <v>1088</v>
      </c>
      <c r="B295" s="257"/>
      <c r="C295" s="257"/>
      <c r="D295" s="257"/>
      <c r="E295" s="257"/>
      <c r="F295" s="257"/>
      <c r="G295" s="257"/>
      <c r="H295" s="258"/>
    </row>
    <row r="296" spans="1:8" ht="23.25" customHeight="1">
      <c r="A296" s="242" t="s">
        <v>1089</v>
      </c>
      <c r="B296" s="259">
        <v>392106</v>
      </c>
      <c r="C296" s="259">
        <v>1914</v>
      </c>
      <c r="D296" s="259">
        <v>0</v>
      </c>
      <c r="E296" s="259">
        <v>0</v>
      </c>
      <c r="F296" s="259">
        <v>0</v>
      </c>
      <c r="G296" s="259">
        <v>654436</v>
      </c>
      <c r="H296" s="258">
        <f>SUM(B296:G296)</f>
        <v>1048456</v>
      </c>
    </row>
    <row r="297" spans="1:8" ht="12" customHeight="1">
      <c r="A297" s="242" t="s">
        <v>1090</v>
      </c>
      <c r="B297" s="259">
        <v>94590</v>
      </c>
      <c r="C297" s="259">
        <v>0</v>
      </c>
      <c r="D297" s="259">
        <v>0</v>
      </c>
      <c r="E297" s="259">
        <v>0</v>
      </c>
      <c r="F297" s="259">
        <v>0</v>
      </c>
      <c r="G297" s="259">
        <v>271366</v>
      </c>
      <c r="H297" s="258">
        <f t="shared" ref="H297:H304" si="12">SUM(B297:G297)</f>
        <v>365956</v>
      </c>
    </row>
    <row r="298" spans="1:8" ht="24">
      <c r="A298" s="290" t="s">
        <v>1091</v>
      </c>
      <c r="B298" s="259">
        <v>0</v>
      </c>
      <c r="C298" s="259">
        <v>0</v>
      </c>
      <c r="D298" s="259">
        <v>0</v>
      </c>
      <c r="E298" s="259">
        <v>0</v>
      </c>
      <c r="F298" s="259">
        <v>0</v>
      </c>
      <c r="G298" s="259">
        <v>65707</v>
      </c>
      <c r="H298" s="258">
        <f t="shared" si="12"/>
        <v>65707</v>
      </c>
    </row>
    <row r="299" spans="1:8" ht="12" customHeight="1">
      <c r="A299" s="290" t="s">
        <v>1092</v>
      </c>
      <c r="B299" s="259">
        <v>483493</v>
      </c>
      <c r="C299" s="259">
        <v>489837</v>
      </c>
      <c r="D299" s="259">
        <v>170260</v>
      </c>
      <c r="E299" s="259">
        <v>0</v>
      </c>
      <c r="F299" s="259">
        <v>0</v>
      </c>
      <c r="G299" s="259">
        <v>0</v>
      </c>
      <c r="H299" s="258">
        <f t="shared" si="12"/>
        <v>1143590</v>
      </c>
    </row>
    <row r="300" spans="1:8" ht="27" customHeight="1">
      <c r="A300" s="690" t="s">
        <v>1093</v>
      </c>
      <c r="B300" s="259">
        <v>61646</v>
      </c>
      <c r="C300" s="259">
        <v>21724</v>
      </c>
      <c r="D300" s="259">
        <v>100496</v>
      </c>
      <c r="E300" s="259">
        <v>155790</v>
      </c>
      <c r="F300" s="259">
        <v>0</v>
      </c>
      <c r="G300" s="259">
        <v>0</v>
      </c>
      <c r="H300" s="258">
        <f t="shared" si="12"/>
        <v>339656</v>
      </c>
    </row>
    <row r="301" spans="1:8" ht="12" customHeight="1">
      <c r="A301" s="551" t="s">
        <v>1129</v>
      </c>
      <c r="B301" s="259">
        <v>361261</v>
      </c>
      <c r="C301" s="259">
        <v>1054249</v>
      </c>
      <c r="D301" s="259">
        <v>783551</v>
      </c>
      <c r="E301" s="259">
        <v>123073</v>
      </c>
      <c r="F301" s="259">
        <v>0</v>
      </c>
      <c r="G301" s="259">
        <v>901</v>
      </c>
      <c r="H301" s="258">
        <f t="shared" si="12"/>
        <v>2323035</v>
      </c>
    </row>
    <row r="302" spans="1:8" ht="12" customHeight="1">
      <c r="A302" s="551" t="s">
        <v>1096</v>
      </c>
      <c r="B302" s="259">
        <v>0</v>
      </c>
      <c r="C302" s="259">
        <v>0</v>
      </c>
      <c r="D302" s="259">
        <v>0</v>
      </c>
      <c r="E302" s="259">
        <v>0</v>
      </c>
      <c r="F302" s="259">
        <v>0</v>
      </c>
      <c r="G302" s="259">
        <v>0</v>
      </c>
      <c r="H302" s="258">
        <f t="shared" si="12"/>
        <v>0</v>
      </c>
    </row>
    <row r="303" spans="1:8" ht="12" customHeight="1">
      <c r="A303" s="242" t="s">
        <v>1100</v>
      </c>
      <c r="B303" s="259">
        <v>2695</v>
      </c>
      <c r="C303" s="259">
        <v>118</v>
      </c>
      <c r="D303" s="259">
        <v>0</v>
      </c>
      <c r="E303" s="259">
        <v>0</v>
      </c>
      <c r="F303" s="259">
        <v>0</v>
      </c>
      <c r="G303" s="259">
        <v>262681</v>
      </c>
      <c r="H303" s="258">
        <f t="shared" si="12"/>
        <v>265494</v>
      </c>
    </row>
    <row r="304" spans="1:8" ht="12" customHeight="1">
      <c r="A304" s="444" t="s">
        <v>1101</v>
      </c>
      <c r="B304" s="257">
        <f t="shared" ref="B304:G304" si="13">SUM(B296:B303)</f>
        <v>1395791</v>
      </c>
      <c r="C304" s="257">
        <f t="shared" si="13"/>
        <v>1567842</v>
      </c>
      <c r="D304" s="257">
        <f t="shared" si="13"/>
        <v>1054307</v>
      </c>
      <c r="E304" s="257">
        <f t="shared" si="13"/>
        <v>278863</v>
      </c>
      <c r="F304" s="257">
        <f t="shared" si="13"/>
        <v>0</v>
      </c>
      <c r="G304" s="257">
        <f t="shared" si="13"/>
        <v>1255091</v>
      </c>
      <c r="H304" s="258">
        <f t="shared" si="12"/>
        <v>5551894</v>
      </c>
    </row>
    <row r="305" spans="1:8" ht="11.25" customHeight="1">
      <c r="A305" s="298"/>
      <c r="B305" s="257"/>
      <c r="C305" s="257" t="s">
        <v>1130</v>
      </c>
      <c r="D305" s="257"/>
      <c r="E305" s="257"/>
      <c r="F305" s="257"/>
      <c r="G305" s="257"/>
      <c r="H305" s="258"/>
    </row>
    <row r="306" spans="1:8" ht="12" customHeight="1">
      <c r="A306" s="444" t="s">
        <v>1102</v>
      </c>
      <c r="B306" s="257"/>
      <c r="C306" s="257"/>
      <c r="D306" s="257"/>
      <c r="E306" s="257"/>
      <c r="F306" s="257"/>
      <c r="G306" s="257"/>
      <c r="H306" s="258"/>
    </row>
    <row r="307" spans="1:8" ht="12" customHeight="1">
      <c r="A307" s="242" t="s">
        <v>1103</v>
      </c>
      <c r="B307" s="259">
        <v>264911</v>
      </c>
      <c r="C307" s="259">
        <v>565871</v>
      </c>
      <c r="D307" s="259">
        <v>0</v>
      </c>
      <c r="E307" s="259">
        <v>0</v>
      </c>
      <c r="F307" s="259">
        <v>0</v>
      </c>
      <c r="G307" s="259">
        <v>14314</v>
      </c>
      <c r="H307" s="258">
        <f>SUM(B307:G307)</f>
        <v>845096</v>
      </c>
    </row>
    <row r="308" spans="1:8" ht="12" customHeight="1">
      <c r="A308" s="242" t="s">
        <v>1131</v>
      </c>
      <c r="B308" s="259">
        <v>2071351</v>
      </c>
      <c r="C308" s="259">
        <v>1183649</v>
      </c>
      <c r="D308" s="259">
        <v>42131</v>
      </c>
      <c r="E308" s="259">
        <v>0</v>
      </c>
      <c r="F308" s="259">
        <v>0</v>
      </c>
      <c r="G308" s="259">
        <v>588235</v>
      </c>
      <c r="H308" s="258">
        <f t="shared" ref="H308:H319" si="14">SUM(B308:G308)</f>
        <v>3885366</v>
      </c>
    </row>
    <row r="309" spans="1:8" ht="12" customHeight="1">
      <c r="A309" s="290" t="s">
        <v>1105</v>
      </c>
      <c r="B309" s="259">
        <v>0</v>
      </c>
      <c r="C309" s="259">
        <v>0</v>
      </c>
      <c r="D309" s="259">
        <v>0</v>
      </c>
      <c r="E309" s="259">
        <v>0</v>
      </c>
      <c r="F309" s="259">
        <v>0</v>
      </c>
      <c r="G309" s="259">
        <v>0</v>
      </c>
      <c r="H309" s="258">
        <f t="shared" si="14"/>
        <v>0</v>
      </c>
    </row>
    <row r="310" spans="1:8" ht="12" customHeight="1">
      <c r="A310" s="242" t="s">
        <v>1108</v>
      </c>
      <c r="B310" s="259">
        <v>0</v>
      </c>
      <c r="C310" s="259">
        <v>0</v>
      </c>
      <c r="D310" s="259">
        <v>0</v>
      </c>
      <c r="E310" s="259">
        <v>0</v>
      </c>
      <c r="F310" s="259">
        <v>0</v>
      </c>
      <c r="G310" s="259">
        <v>45085</v>
      </c>
      <c r="H310" s="258">
        <f t="shared" si="14"/>
        <v>45085</v>
      </c>
    </row>
    <row r="311" spans="1:8" ht="12" customHeight="1">
      <c r="A311" s="242" t="s">
        <v>1107</v>
      </c>
      <c r="B311" s="259">
        <v>0</v>
      </c>
      <c r="C311" s="259">
        <v>82021</v>
      </c>
      <c r="D311" s="259">
        <v>52450</v>
      </c>
      <c r="E311" s="259">
        <v>0</v>
      </c>
      <c r="F311" s="259">
        <v>0</v>
      </c>
      <c r="G311" s="259">
        <v>0</v>
      </c>
      <c r="H311" s="258">
        <f t="shared" si="14"/>
        <v>134471</v>
      </c>
    </row>
    <row r="312" spans="1:8" ht="12" customHeight="1">
      <c r="A312" s="242" t="s">
        <v>1106</v>
      </c>
      <c r="B312" s="259">
        <v>138512</v>
      </c>
      <c r="C312" s="259">
        <v>0</v>
      </c>
      <c r="D312" s="259">
        <v>6277</v>
      </c>
      <c r="E312" s="259">
        <v>0</v>
      </c>
      <c r="F312" s="259">
        <v>0</v>
      </c>
      <c r="G312" s="259">
        <v>0</v>
      </c>
      <c r="H312" s="258">
        <f t="shared" si="14"/>
        <v>144789</v>
      </c>
    </row>
    <row r="313" spans="1:8" ht="12" customHeight="1">
      <c r="A313" s="242" t="s">
        <v>1110</v>
      </c>
      <c r="B313" s="259">
        <v>3726</v>
      </c>
      <c r="C313" s="259">
        <v>0</v>
      </c>
      <c r="D313" s="259">
        <v>0</v>
      </c>
      <c r="E313" s="259">
        <v>0</v>
      </c>
      <c r="F313" s="259">
        <v>0</v>
      </c>
      <c r="G313" s="259">
        <v>493361</v>
      </c>
      <c r="H313" s="258">
        <f t="shared" si="14"/>
        <v>497087</v>
      </c>
    </row>
    <row r="314" spans="1:8" ht="12" customHeight="1">
      <c r="A314" s="444" t="s">
        <v>1111</v>
      </c>
      <c r="B314" s="257">
        <f t="shared" ref="B314:G314" si="15">SUM(B307:B313)</f>
        <v>2478500</v>
      </c>
      <c r="C314" s="257">
        <f t="shared" si="15"/>
        <v>1831541</v>
      </c>
      <c r="D314" s="257">
        <f t="shared" si="15"/>
        <v>100858</v>
      </c>
      <c r="E314" s="257">
        <f t="shared" si="15"/>
        <v>0</v>
      </c>
      <c r="F314" s="257">
        <f t="shared" si="15"/>
        <v>0</v>
      </c>
      <c r="G314" s="257">
        <f t="shared" si="15"/>
        <v>1140995</v>
      </c>
      <c r="H314" s="258">
        <f t="shared" si="14"/>
        <v>5551894</v>
      </c>
    </row>
    <row r="315" spans="1:8" ht="10.5" customHeight="1">
      <c r="A315" s="1205"/>
      <c r="B315" s="257"/>
      <c r="C315" s="257"/>
      <c r="D315" s="257"/>
      <c r="E315" s="257"/>
      <c r="F315" s="257"/>
      <c r="G315" s="257"/>
      <c r="H315" s="258"/>
    </row>
    <row r="316" spans="1:8" ht="12" customHeight="1">
      <c r="A316" s="444" t="s">
        <v>1132</v>
      </c>
      <c r="B316" s="259">
        <v>0</v>
      </c>
      <c r="C316" s="259">
        <v>0</v>
      </c>
      <c r="D316" s="259">
        <v>953449</v>
      </c>
      <c r="E316" s="259">
        <v>278863</v>
      </c>
      <c r="F316" s="259">
        <v>0</v>
      </c>
      <c r="G316" s="259">
        <v>114096</v>
      </c>
      <c r="H316" s="258">
        <f t="shared" si="14"/>
        <v>1346408</v>
      </c>
    </row>
    <row r="317" spans="1:8" ht="12" customHeight="1">
      <c r="A317" s="444" t="s">
        <v>1133</v>
      </c>
      <c r="B317" s="259">
        <v>-1082709</v>
      </c>
      <c r="C317" s="259">
        <v>-263699</v>
      </c>
      <c r="D317" s="259">
        <v>0</v>
      </c>
      <c r="E317" s="259">
        <v>0</v>
      </c>
      <c r="F317" s="259">
        <v>0</v>
      </c>
      <c r="G317" s="259">
        <v>0</v>
      </c>
      <c r="H317" s="258">
        <f t="shared" si="14"/>
        <v>-1346408</v>
      </c>
    </row>
    <row r="318" spans="1:8" ht="12" customHeight="1">
      <c r="A318" s="444" t="s">
        <v>1134</v>
      </c>
      <c r="B318" s="259">
        <v>826384</v>
      </c>
      <c r="C318" s="259">
        <v>1882</v>
      </c>
      <c r="D318" s="259">
        <v>0</v>
      </c>
      <c r="E318" s="259">
        <v>0</v>
      </c>
      <c r="F318" s="259">
        <v>0</v>
      </c>
      <c r="G318" s="259">
        <v>0</v>
      </c>
      <c r="H318" s="258">
        <f t="shared" si="14"/>
        <v>828266</v>
      </c>
    </row>
    <row r="319" spans="1:8" ht="12" customHeight="1">
      <c r="A319" s="444" t="s">
        <v>1135</v>
      </c>
      <c r="B319" s="259">
        <v>-830711</v>
      </c>
      <c r="C319" s="259">
        <v>-1764</v>
      </c>
      <c r="D319" s="259">
        <v>0</v>
      </c>
      <c r="E319" s="259">
        <v>0</v>
      </c>
      <c r="F319" s="259">
        <v>0</v>
      </c>
      <c r="G319" s="259">
        <v>0</v>
      </c>
      <c r="H319" s="258">
        <f t="shared" si="14"/>
        <v>-832475</v>
      </c>
    </row>
    <row r="320" spans="1:8" ht="12" customHeight="1">
      <c r="A320" s="278" t="s">
        <v>1136</v>
      </c>
      <c r="B320" s="279">
        <f t="shared" ref="B320:H320" si="16">SUM(B316:B319)</f>
        <v>-1087036</v>
      </c>
      <c r="C320" s="279">
        <f t="shared" si="16"/>
        <v>-263581</v>
      </c>
      <c r="D320" s="279">
        <f t="shared" si="16"/>
        <v>953449</v>
      </c>
      <c r="E320" s="279">
        <f t="shared" si="16"/>
        <v>278863</v>
      </c>
      <c r="F320" s="279">
        <f t="shared" si="16"/>
        <v>0</v>
      </c>
      <c r="G320" s="279">
        <f t="shared" si="16"/>
        <v>114096</v>
      </c>
      <c r="H320" s="285">
        <f t="shared" si="16"/>
        <v>-4209</v>
      </c>
    </row>
    <row r="321" spans="1:8" s="299" customFormat="1" ht="11.25" customHeight="1">
      <c r="A321" s="234"/>
    </row>
    <row r="322" spans="1:8" ht="15.75">
      <c r="A322" s="283" t="s">
        <v>1121</v>
      </c>
    </row>
    <row r="323" spans="1:8" s="299" customFormat="1" ht="11.25" customHeight="1">
      <c r="A323" s="287"/>
      <c r="B323" s="228"/>
      <c r="C323" s="228"/>
      <c r="D323" s="228"/>
      <c r="E323" s="228"/>
      <c r="F323" s="228"/>
      <c r="G323" s="228"/>
      <c r="H323" s="228"/>
    </row>
    <row r="324" spans="1:8" s="299" customFormat="1" ht="26.25" customHeight="1">
      <c r="A324" s="297" t="s">
        <v>1137</v>
      </c>
      <c r="B324" s="1206" t="s">
        <v>1123</v>
      </c>
      <c r="C324" s="1206" t="s">
        <v>1124</v>
      </c>
      <c r="D324" s="1206" t="s">
        <v>1125</v>
      </c>
      <c r="E324" s="1206" t="s">
        <v>1126</v>
      </c>
      <c r="F324" s="1206" t="s">
        <v>1127</v>
      </c>
      <c r="G324" s="1206" t="s">
        <v>1128</v>
      </c>
      <c r="H324" s="1207" t="s">
        <v>985</v>
      </c>
    </row>
    <row r="325" spans="1:8" s="299" customFormat="1" ht="11.25" customHeight="1">
      <c r="A325" s="444" t="s">
        <v>1088</v>
      </c>
      <c r="B325" s="257"/>
      <c r="C325" s="257"/>
      <c r="D325" s="257"/>
      <c r="E325" s="257"/>
      <c r="F325" s="257"/>
      <c r="G325" s="257"/>
      <c r="H325" s="258"/>
    </row>
    <row r="326" spans="1:8" s="299" customFormat="1" ht="24">
      <c r="A326" s="242" t="s">
        <v>1089</v>
      </c>
      <c r="B326" s="259">
        <v>908698</v>
      </c>
      <c r="C326" s="259">
        <v>714</v>
      </c>
      <c r="D326" s="259">
        <v>0</v>
      </c>
      <c r="E326" s="259">
        <v>0</v>
      </c>
      <c r="F326" s="259">
        <v>0</v>
      </c>
      <c r="G326" s="259">
        <v>629979</v>
      </c>
      <c r="H326" s="258">
        <f t="shared" ref="H326:H334" si="17">SUM(B326:G326)</f>
        <v>1539391</v>
      </c>
    </row>
    <row r="327" spans="1:8" s="299" customFormat="1" ht="11.25" customHeight="1">
      <c r="A327" s="242" t="s">
        <v>1138</v>
      </c>
      <c r="B327" s="259">
        <v>171834</v>
      </c>
      <c r="C327" s="259">
        <v>0</v>
      </c>
      <c r="D327" s="259">
        <v>0</v>
      </c>
      <c r="E327" s="259">
        <v>0</v>
      </c>
      <c r="F327" s="259">
        <v>0</v>
      </c>
      <c r="G327" s="259">
        <v>318928</v>
      </c>
      <c r="H327" s="258">
        <f t="shared" si="17"/>
        <v>490762</v>
      </c>
    </row>
    <row r="328" spans="1:8" s="299" customFormat="1" ht="24">
      <c r="A328" s="290" t="s">
        <v>1091</v>
      </c>
      <c r="B328" s="259">
        <v>0</v>
      </c>
      <c r="C328" s="259">
        <v>0</v>
      </c>
      <c r="D328" s="259">
        <v>0</v>
      </c>
      <c r="E328" s="259">
        <v>0</v>
      </c>
      <c r="F328" s="259">
        <v>0</v>
      </c>
      <c r="G328" s="259">
        <v>62907</v>
      </c>
      <c r="H328" s="258">
        <f t="shared" si="17"/>
        <v>62907</v>
      </c>
    </row>
    <row r="329" spans="1:8" s="299" customFormat="1" ht="11.25" customHeight="1">
      <c r="A329" s="290" t="s">
        <v>1092</v>
      </c>
      <c r="B329" s="259">
        <v>572947</v>
      </c>
      <c r="C329" s="259">
        <v>347788</v>
      </c>
      <c r="D329" s="259">
        <v>252873</v>
      </c>
      <c r="E329" s="259">
        <v>0</v>
      </c>
      <c r="F329" s="259">
        <v>0</v>
      </c>
      <c r="G329" s="259">
        <v>0</v>
      </c>
      <c r="H329" s="258">
        <f t="shared" si="17"/>
        <v>1173608</v>
      </c>
    </row>
    <row r="330" spans="1:8" s="299" customFormat="1" ht="24.75" customHeight="1">
      <c r="A330" s="551" t="s">
        <v>1093</v>
      </c>
      <c r="B330" s="259">
        <v>17175</v>
      </c>
      <c r="C330" s="259">
        <v>82659</v>
      </c>
      <c r="D330" s="259">
        <v>21828</v>
      </c>
      <c r="E330" s="259">
        <v>148419</v>
      </c>
      <c r="F330" s="259">
        <v>0</v>
      </c>
      <c r="G330" s="259">
        <v>0</v>
      </c>
      <c r="H330" s="258">
        <f t="shared" si="17"/>
        <v>270081</v>
      </c>
    </row>
    <row r="331" spans="1:8" s="299" customFormat="1" ht="11.25" customHeight="1">
      <c r="A331" s="551" t="s">
        <v>1129</v>
      </c>
      <c r="B331" s="259">
        <v>809221</v>
      </c>
      <c r="C331" s="259">
        <v>952526</v>
      </c>
      <c r="D331" s="259">
        <v>437386</v>
      </c>
      <c r="E331" s="259">
        <v>148281</v>
      </c>
      <c r="F331" s="259">
        <v>0</v>
      </c>
      <c r="G331" s="259">
        <v>1482</v>
      </c>
      <c r="H331" s="258">
        <f t="shared" si="17"/>
        <v>2348896</v>
      </c>
    </row>
    <row r="332" spans="1:8" s="299" customFormat="1" ht="11.25" customHeight="1">
      <c r="A332" s="551" t="s">
        <v>1096</v>
      </c>
      <c r="B332" s="259">
        <v>0</v>
      </c>
      <c r="C332" s="259">
        <v>0</v>
      </c>
      <c r="D332" s="259">
        <v>0</v>
      </c>
      <c r="E332" s="259">
        <v>0</v>
      </c>
      <c r="F332" s="259">
        <v>0</v>
      </c>
      <c r="G332" s="259">
        <v>0</v>
      </c>
      <c r="H332" s="258">
        <f t="shared" si="17"/>
        <v>0</v>
      </c>
    </row>
    <row r="333" spans="1:8" s="299" customFormat="1" ht="11.25" customHeight="1">
      <c r="A333" s="242" t="s">
        <v>1100</v>
      </c>
      <c r="B333" s="259">
        <v>2885</v>
      </c>
      <c r="C333" s="259">
        <v>19</v>
      </c>
      <c r="D333" s="259">
        <v>0</v>
      </c>
      <c r="E333" s="259">
        <v>0</v>
      </c>
      <c r="F333" s="259">
        <v>0</v>
      </c>
      <c r="G333" s="259">
        <v>380921</v>
      </c>
      <c r="H333" s="258">
        <f t="shared" si="17"/>
        <v>383825</v>
      </c>
    </row>
    <row r="334" spans="1:8" s="299" customFormat="1" ht="11.25" customHeight="1">
      <c r="A334" s="444" t="s">
        <v>1101</v>
      </c>
      <c r="B334" s="257">
        <f t="shared" ref="B334:G334" si="18">SUM(B326:B333)</f>
        <v>2482760</v>
      </c>
      <c r="C334" s="257">
        <f t="shared" si="18"/>
        <v>1383706</v>
      </c>
      <c r="D334" s="257">
        <f t="shared" si="18"/>
        <v>712087</v>
      </c>
      <c r="E334" s="257">
        <f t="shared" si="18"/>
        <v>296700</v>
      </c>
      <c r="F334" s="257">
        <f t="shared" si="18"/>
        <v>0</v>
      </c>
      <c r="G334" s="257">
        <f t="shared" si="18"/>
        <v>1394217</v>
      </c>
      <c r="H334" s="258">
        <f t="shared" si="17"/>
        <v>6269470</v>
      </c>
    </row>
    <row r="335" spans="1:8" s="299" customFormat="1" ht="11.25" customHeight="1">
      <c r="A335" s="298"/>
      <c r="B335" s="257"/>
      <c r="C335" s="257"/>
      <c r="D335" s="257"/>
      <c r="E335" s="257"/>
      <c r="F335" s="257"/>
      <c r="G335" s="257"/>
      <c r="H335" s="258"/>
    </row>
    <row r="336" spans="1:8" s="299" customFormat="1" ht="11.25" customHeight="1">
      <c r="A336" s="444" t="s">
        <v>1102</v>
      </c>
      <c r="B336" s="257"/>
      <c r="C336" s="257"/>
      <c r="D336" s="257"/>
      <c r="E336" s="257"/>
      <c r="F336" s="257"/>
      <c r="G336" s="257"/>
      <c r="H336" s="258"/>
    </row>
    <row r="337" spans="1:8" s="299" customFormat="1" ht="11.25" customHeight="1">
      <c r="A337" s="242" t="s">
        <v>1103</v>
      </c>
      <c r="B337" s="259">
        <v>370072</v>
      </c>
      <c r="C337" s="259">
        <v>413916</v>
      </c>
      <c r="D337" s="259">
        <v>0</v>
      </c>
      <c r="E337" s="259">
        <v>0</v>
      </c>
      <c r="F337" s="259">
        <v>0</v>
      </c>
      <c r="G337" s="259">
        <v>9971</v>
      </c>
      <c r="H337" s="258">
        <f t="shared" ref="H337:H344" si="19">SUM(B337:G337)</f>
        <v>793959</v>
      </c>
    </row>
    <row r="338" spans="1:8" s="299" customFormat="1" ht="11.25" customHeight="1">
      <c r="A338" s="242" t="s">
        <v>1131</v>
      </c>
      <c r="B338" s="259">
        <v>2508085</v>
      </c>
      <c r="C338" s="259">
        <v>1303734</v>
      </c>
      <c r="D338" s="259">
        <v>87281</v>
      </c>
      <c r="E338" s="259">
        <v>2659</v>
      </c>
      <c r="F338" s="259">
        <v>0</v>
      </c>
      <c r="G338" s="259">
        <v>617766</v>
      </c>
      <c r="H338" s="258">
        <f t="shared" si="19"/>
        <v>4519525</v>
      </c>
    </row>
    <row r="339" spans="1:8" s="299" customFormat="1" ht="11.25" customHeight="1">
      <c r="A339" s="290" t="s">
        <v>1105</v>
      </c>
      <c r="B339" s="259">
        <v>0</v>
      </c>
      <c r="C339" s="259">
        <v>0</v>
      </c>
      <c r="D339" s="259">
        <v>0</v>
      </c>
      <c r="E339" s="259">
        <v>0</v>
      </c>
      <c r="F339" s="259">
        <v>0</v>
      </c>
      <c r="G339" s="259">
        <v>0</v>
      </c>
      <c r="H339" s="258">
        <f t="shared" si="19"/>
        <v>0</v>
      </c>
    </row>
    <row r="340" spans="1:8" s="299" customFormat="1" ht="11.25" customHeight="1">
      <c r="A340" s="242" t="s">
        <v>1108</v>
      </c>
      <c r="B340" s="259">
        <v>0</v>
      </c>
      <c r="C340" s="259">
        <v>0</v>
      </c>
      <c r="D340" s="259">
        <v>0</v>
      </c>
      <c r="E340" s="259">
        <v>0</v>
      </c>
      <c r="F340" s="259">
        <v>0</v>
      </c>
      <c r="G340" s="259">
        <v>47243</v>
      </c>
      <c r="H340" s="258">
        <f t="shared" si="19"/>
        <v>47243</v>
      </c>
    </row>
    <row r="341" spans="1:8" s="299" customFormat="1" ht="11.25" customHeight="1">
      <c r="A341" s="242" t="s">
        <v>1107</v>
      </c>
      <c r="B341" s="259">
        <v>48770</v>
      </c>
      <c r="C341" s="259">
        <v>0</v>
      </c>
      <c r="D341" s="259">
        <v>73691</v>
      </c>
      <c r="E341" s="259">
        <v>0</v>
      </c>
      <c r="F341" s="259">
        <v>0</v>
      </c>
      <c r="G341" s="259">
        <v>0</v>
      </c>
      <c r="H341" s="258">
        <f t="shared" si="19"/>
        <v>122461</v>
      </c>
    </row>
    <row r="342" spans="1:8" s="299" customFormat="1" ht="11.25" customHeight="1">
      <c r="A342" s="242" t="s">
        <v>1106</v>
      </c>
      <c r="B342" s="259">
        <v>169264</v>
      </c>
      <c r="C342" s="259">
        <v>3869</v>
      </c>
      <c r="D342" s="259">
        <v>0</v>
      </c>
      <c r="E342" s="259">
        <v>0</v>
      </c>
      <c r="F342" s="259">
        <v>0</v>
      </c>
      <c r="G342" s="259">
        <v>0</v>
      </c>
      <c r="H342" s="258">
        <f t="shared" si="19"/>
        <v>173133</v>
      </c>
    </row>
    <row r="343" spans="1:8" s="299" customFormat="1" ht="11.25" customHeight="1">
      <c r="A343" s="242" t="s">
        <v>1110</v>
      </c>
      <c r="B343" s="259">
        <v>4277</v>
      </c>
      <c r="C343" s="259">
        <v>0</v>
      </c>
      <c r="D343" s="259">
        <v>0</v>
      </c>
      <c r="E343" s="259">
        <v>0</v>
      </c>
      <c r="F343" s="259">
        <v>0</v>
      </c>
      <c r="G343" s="259">
        <v>608872</v>
      </c>
      <c r="H343" s="258">
        <f t="shared" si="19"/>
        <v>613149</v>
      </c>
    </row>
    <row r="344" spans="1:8" s="299" customFormat="1" ht="11.25" customHeight="1">
      <c r="A344" s="444" t="s">
        <v>1111</v>
      </c>
      <c r="B344" s="257">
        <f t="shared" ref="B344:G344" si="20">SUM(B337:B343)</f>
        <v>3100468</v>
      </c>
      <c r="C344" s="257">
        <f t="shared" si="20"/>
        <v>1721519</v>
      </c>
      <c r="D344" s="257">
        <f t="shared" si="20"/>
        <v>160972</v>
      </c>
      <c r="E344" s="257">
        <f t="shared" si="20"/>
        <v>2659</v>
      </c>
      <c r="F344" s="257">
        <f t="shared" si="20"/>
        <v>0</v>
      </c>
      <c r="G344" s="257">
        <f t="shared" si="20"/>
        <v>1283852</v>
      </c>
      <c r="H344" s="258">
        <f t="shared" si="19"/>
        <v>6269470</v>
      </c>
    </row>
    <row r="345" spans="1:8" s="299" customFormat="1" ht="11.25" customHeight="1">
      <c r="A345" s="1205"/>
      <c r="B345" s="257"/>
      <c r="C345" s="257"/>
      <c r="D345" s="257"/>
      <c r="E345" s="257"/>
      <c r="F345" s="257"/>
      <c r="G345" s="257"/>
      <c r="H345" s="258"/>
    </row>
    <row r="346" spans="1:8" s="299" customFormat="1" ht="11.25" customHeight="1">
      <c r="A346" s="444" t="s">
        <v>1132</v>
      </c>
      <c r="B346" s="261">
        <f>+MAX(B334-B344,0)</f>
        <v>0</v>
      </c>
      <c r="C346" s="261">
        <f t="shared" ref="C346:G346" si="21">+MAX(C334-C344,0)</f>
        <v>0</v>
      </c>
      <c r="D346" s="261">
        <f t="shared" si="21"/>
        <v>551115</v>
      </c>
      <c r="E346" s="261">
        <f t="shared" si="21"/>
        <v>294041</v>
      </c>
      <c r="F346" s="261">
        <f t="shared" si="21"/>
        <v>0</v>
      </c>
      <c r="G346" s="261">
        <f t="shared" si="21"/>
        <v>110365</v>
      </c>
      <c r="H346" s="258">
        <f>SUM(B346:G346)</f>
        <v>955521</v>
      </c>
    </row>
    <row r="347" spans="1:8" s="299" customFormat="1" ht="11.25" customHeight="1">
      <c r="A347" s="444" t="s">
        <v>1133</v>
      </c>
      <c r="B347" s="261">
        <f>+MIN(B334-B344,0)</f>
        <v>-617708</v>
      </c>
      <c r="C347" s="261">
        <f t="shared" ref="C347:G347" si="22">+MIN(C334-C344,0)</f>
        <v>-337813</v>
      </c>
      <c r="D347" s="261">
        <f t="shared" si="22"/>
        <v>0</v>
      </c>
      <c r="E347" s="261">
        <f t="shared" si="22"/>
        <v>0</v>
      </c>
      <c r="F347" s="261">
        <f t="shared" si="22"/>
        <v>0</v>
      </c>
      <c r="G347" s="261">
        <f t="shared" si="22"/>
        <v>0</v>
      </c>
      <c r="H347" s="258">
        <f>SUM(B347:G347)</f>
        <v>-955521</v>
      </c>
    </row>
    <row r="348" spans="1:8" s="299" customFormat="1" ht="11.25" customHeight="1">
      <c r="A348" s="444" t="s">
        <v>1134</v>
      </c>
      <c r="B348" s="261">
        <v>632786</v>
      </c>
      <c r="C348" s="261">
        <v>1499</v>
      </c>
      <c r="D348" s="261">
        <v>0</v>
      </c>
      <c r="E348" s="261">
        <v>0</v>
      </c>
      <c r="F348" s="261">
        <v>0</v>
      </c>
      <c r="G348" s="261">
        <v>0</v>
      </c>
      <c r="H348" s="258">
        <f>SUM(B348:G348)</f>
        <v>634285</v>
      </c>
    </row>
    <row r="349" spans="1:8" s="299" customFormat="1" ht="11.25" customHeight="1">
      <c r="A349" s="444" t="s">
        <v>1135</v>
      </c>
      <c r="B349" s="261">
        <v>-634913</v>
      </c>
      <c r="C349" s="261">
        <v>-1479</v>
      </c>
      <c r="D349" s="261">
        <v>0</v>
      </c>
      <c r="E349" s="261">
        <v>0</v>
      </c>
      <c r="F349" s="261">
        <v>0</v>
      </c>
      <c r="G349" s="261">
        <v>0</v>
      </c>
      <c r="H349" s="258">
        <f>SUM(B349:G349)</f>
        <v>-636392</v>
      </c>
    </row>
    <row r="350" spans="1:8" s="299" customFormat="1" ht="11.25" customHeight="1">
      <c r="A350" s="278" t="s">
        <v>1136</v>
      </c>
      <c r="B350" s="279">
        <f t="shared" ref="B350:H350" si="23">SUM(B346:B349)</f>
        <v>-619835</v>
      </c>
      <c r="C350" s="279">
        <f t="shared" si="23"/>
        <v>-337793</v>
      </c>
      <c r="D350" s="279">
        <f t="shared" si="23"/>
        <v>551115</v>
      </c>
      <c r="E350" s="279">
        <f t="shared" si="23"/>
        <v>294041</v>
      </c>
      <c r="F350" s="279">
        <f t="shared" si="23"/>
        <v>0</v>
      </c>
      <c r="G350" s="279">
        <f t="shared" si="23"/>
        <v>110365</v>
      </c>
      <c r="H350" s="285">
        <f t="shared" si="23"/>
        <v>-2107</v>
      </c>
    </row>
    <row r="351" spans="1:8" s="299" customFormat="1" ht="11.25" customHeight="1">
      <c r="A351" s="234"/>
    </row>
    <row r="352" spans="1:8" ht="15.75">
      <c r="A352" s="283" t="s">
        <v>1139</v>
      </c>
    </row>
    <row r="353" spans="1:5" ht="8.25" customHeight="1">
      <c r="A353" s="283"/>
    </row>
    <row r="354" spans="1:5">
      <c r="A354" s="300"/>
      <c r="B354" s="1206" t="s">
        <v>1084</v>
      </c>
      <c r="C354" s="1206" t="s">
        <v>1085</v>
      </c>
      <c r="D354" s="1206" t="s">
        <v>1140</v>
      </c>
      <c r="E354" s="1207" t="s">
        <v>1141</v>
      </c>
    </row>
    <row r="355" spans="1:5">
      <c r="A355" s="301" t="s">
        <v>1122</v>
      </c>
      <c r="B355" s="1212"/>
      <c r="C355" s="1212"/>
      <c r="D355" s="1212"/>
      <c r="E355" s="1213"/>
    </row>
    <row r="356" spans="1:5" ht="12" customHeight="1">
      <c r="A356" s="298" t="s">
        <v>1088</v>
      </c>
      <c r="B356" s="276"/>
      <c r="C356" s="276"/>
      <c r="D356" s="276"/>
      <c r="E356" s="277"/>
    </row>
    <row r="357" spans="1:5" ht="22.5" customHeight="1">
      <c r="A357" s="242" t="s">
        <v>1142</v>
      </c>
      <c r="B357" s="302">
        <v>0</v>
      </c>
      <c r="C357" s="302">
        <v>4.25</v>
      </c>
      <c r="D357" s="302">
        <v>0</v>
      </c>
      <c r="E357" s="303">
        <v>0</v>
      </c>
    </row>
    <row r="358" spans="1:5" ht="12" customHeight="1">
      <c r="A358" s="242" t="s">
        <v>1138</v>
      </c>
      <c r="B358" s="302">
        <v>2.75</v>
      </c>
      <c r="C358" s="302">
        <v>0</v>
      </c>
      <c r="D358" s="302">
        <v>0</v>
      </c>
      <c r="E358" s="303">
        <v>44</v>
      </c>
    </row>
    <row r="359" spans="1:5" ht="24">
      <c r="A359" s="290" t="s">
        <v>1091</v>
      </c>
      <c r="B359" s="302">
        <v>0</v>
      </c>
      <c r="C359" s="302">
        <v>0</v>
      </c>
      <c r="D359" s="302">
        <v>0</v>
      </c>
      <c r="E359" s="303">
        <v>0</v>
      </c>
    </row>
    <row r="360" spans="1:5" ht="12" customHeight="1">
      <c r="A360" s="290" t="s">
        <v>1092</v>
      </c>
      <c r="B360" s="302">
        <v>0</v>
      </c>
      <c r="C360" s="302">
        <v>0</v>
      </c>
      <c r="D360" s="302">
        <v>0</v>
      </c>
      <c r="E360" s="303">
        <v>44.31</v>
      </c>
    </row>
    <row r="361" spans="1:5" ht="24" customHeight="1">
      <c r="A361" s="551" t="s">
        <v>1093</v>
      </c>
      <c r="B361" s="302">
        <v>0</v>
      </c>
      <c r="C361" s="302">
        <v>6.81</v>
      </c>
      <c r="D361" s="302">
        <v>0</v>
      </c>
      <c r="E361" s="303">
        <v>48.15</v>
      </c>
    </row>
    <row r="362" spans="1:5" ht="12" customHeight="1">
      <c r="A362" s="551" t="s">
        <v>1129</v>
      </c>
      <c r="B362" s="302">
        <v>8.73</v>
      </c>
      <c r="C362" s="302">
        <v>7.49</v>
      </c>
      <c r="D362" s="302">
        <v>0</v>
      </c>
      <c r="E362" s="303">
        <v>48.15</v>
      </c>
    </row>
    <row r="363" spans="1:5" ht="12" customHeight="1">
      <c r="A363" s="551" t="s">
        <v>1096</v>
      </c>
      <c r="B363" s="302">
        <v>0</v>
      </c>
      <c r="C363" s="302">
        <v>0</v>
      </c>
      <c r="D363" s="302">
        <v>0</v>
      </c>
      <c r="E363" s="303">
        <v>0</v>
      </c>
    </row>
    <row r="364" spans="1:5" ht="12" customHeight="1">
      <c r="A364" s="444" t="s">
        <v>1102</v>
      </c>
      <c r="B364" s="276"/>
      <c r="C364" s="276"/>
      <c r="D364" s="276"/>
      <c r="E364" s="277"/>
    </row>
    <row r="365" spans="1:5" ht="12" customHeight="1">
      <c r="A365" s="242" t="s">
        <v>1103</v>
      </c>
      <c r="B365" s="302">
        <v>2.4900000000000002</v>
      </c>
      <c r="C365" s="302">
        <v>2.71</v>
      </c>
      <c r="D365" s="302">
        <v>0</v>
      </c>
      <c r="E365" s="303">
        <v>43.06</v>
      </c>
    </row>
    <row r="366" spans="1:5" ht="12" customHeight="1">
      <c r="A366" s="242" t="s">
        <v>1131</v>
      </c>
      <c r="B366" s="302">
        <v>2.38</v>
      </c>
      <c r="C366" s="302">
        <v>3.35</v>
      </c>
      <c r="D366" s="302">
        <v>0</v>
      </c>
      <c r="E366" s="303">
        <v>38.86</v>
      </c>
    </row>
    <row r="367" spans="1:5" ht="12" customHeight="1">
      <c r="A367" s="290" t="s">
        <v>1105</v>
      </c>
      <c r="B367" s="302">
        <v>0</v>
      </c>
      <c r="C367" s="302">
        <v>0</v>
      </c>
      <c r="D367" s="302">
        <v>0</v>
      </c>
      <c r="E367" s="303">
        <v>0</v>
      </c>
    </row>
    <row r="368" spans="1:5" ht="12" customHeight="1">
      <c r="A368" s="242" t="s">
        <v>1108</v>
      </c>
      <c r="B368" s="302">
        <v>0</v>
      </c>
      <c r="C368" s="302">
        <v>0</v>
      </c>
      <c r="D368" s="302">
        <v>0</v>
      </c>
      <c r="E368" s="303">
        <v>0</v>
      </c>
    </row>
    <row r="369" spans="1:5" ht="12" customHeight="1">
      <c r="A369" s="242" t="s">
        <v>1107</v>
      </c>
      <c r="B369" s="302">
        <v>0</v>
      </c>
      <c r="C369" s="302">
        <v>0</v>
      </c>
      <c r="D369" s="302">
        <v>0</v>
      </c>
      <c r="E369" s="303">
        <v>46.27</v>
      </c>
    </row>
    <row r="370" spans="1:5" ht="12" customHeight="1">
      <c r="A370" s="304" t="s">
        <v>1143</v>
      </c>
      <c r="B370" s="305">
        <v>2.4700000000000002</v>
      </c>
      <c r="C370" s="305">
        <v>3.5</v>
      </c>
      <c r="D370" s="305">
        <v>0</v>
      </c>
      <c r="E370" s="306">
        <v>41.5</v>
      </c>
    </row>
    <row r="371" spans="1:5" ht="8.25" customHeight="1">
      <c r="A371" s="234"/>
    </row>
    <row r="372" spans="1:5" ht="15.75">
      <c r="A372" s="283" t="s">
        <v>1139</v>
      </c>
    </row>
    <row r="373" spans="1:5" ht="11.25" customHeight="1">
      <c r="A373" s="283"/>
    </row>
    <row r="374" spans="1:5">
      <c r="A374" s="300"/>
      <c r="B374" s="1206" t="s">
        <v>1084</v>
      </c>
      <c r="C374" s="1206" t="s">
        <v>1085</v>
      </c>
      <c r="D374" s="1206" t="s">
        <v>1140</v>
      </c>
      <c r="E374" s="1207" t="s">
        <v>1141</v>
      </c>
    </row>
    <row r="375" spans="1:5">
      <c r="A375" s="301" t="s">
        <v>1137</v>
      </c>
      <c r="B375" s="1212"/>
      <c r="C375" s="1212"/>
      <c r="D375" s="1212"/>
      <c r="E375" s="1213"/>
    </row>
    <row r="376" spans="1:5" ht="17.25" customHeight="1">
      <c r="A376" s="298" t="s">
        <v>1088</v>
      </c>
      <c r="B376" s="276"/>
      <c r="C376" s="276"/>
      <c r="D376" s="276"/>
      <c r="E376" s="277"/>
    </row>
    <row r="377" spans="1:5" ht="24">
      <c r="A377" s="242" t="s">
        <v>1142</v>
      </c>
      <c r="B377" s="302">
        <v>0</v>
      </c>
      <c r="C377" s="302">
        <v>3.89</v>
      </c>
      <c r="D377" s="302">
        <v>0</v>
      </c>
      <c r="E377" s="303">
        <v>47.25</v>
      </c>
    </row>
    <row r="378" spans="1:5" ht="12" customHeight="1">
      <c r="A378" s="242" t="s">
        <v>1090</v>
      </c>
      <c r="B378" s="302">
        <v>2.63</v>
      </c>
      <c r="C378" s="302">
        <v>0</v>
      </c>
      <c r="D378" s="302">
        <v>0</v>
      </c>
      <c r="E378" s="303">
        <v>48.5</v>
      </c>
    </row>
    <row r="379" spans="1:5" ht="24">
      <c r="A379" s="290" t="s">
        <v>1091</v>
      </c>
      <c r="B379" s="302">
        <v>0</v>
      </c>
      <c r="C379" s="302">
        <v>0</v>
      </c>
      <c r="D379" s="302">
        <v>0</v>
      </c>
      <c r="E379" s="303">
        <v>0</v>
      </c>
    </row>
    <row r="380" spans="1:5" ht="12" customHeight="1">
      <c r="A380" s="290" t="s">
        <v>1092</v>
      </c>
      <c r="B380" s="302">
        <v>0</v>
      </c>
      <c r="C380" s="302">
        <v>0</v>
      </c>
      <c r="D380" s="302">
        <v>0</v>
      </c>
      <c r="E380" s="303">
        <v>48.81</v>
      </c>
    </row>
    <row r="381" spans="1:5" ht="25.5" customHeight="1">
      <c r="A381" s="551" t="s">
        <v>1093</v>
      </c>
      <c r="B381" s="302">
        <v>0</v>
      </c>
      <c r="C381" s="302">
        <v>7.03</v>
      </c>
      <c r="D381" s="302">
        <v>0</v>
      </c>
      <c r="E381" s="303">
        <v>55.85</v>
      </c>
    </row>
    <row r="382" spans="1:5" ht="12" customHeight="1">
      <c r="A382" s="551" t="s">
        <v>1129</v>
      </c>
      <c r="B382" s="302">
        <v>8.1999999999999993</v>
      </c>
      <c r="C382" s="302">
        <v>7.44</v>
      </c>
      <c r="D382" s="302">
        <v>0</v>
      </c>
      <c r="E382" s="303">
        <v>51.99</v>
      </c>
    </row>
    <row r="383" spans="1:5" ht="12" customHeight="1">
      <c r="A383" s="551" t="s">
        <v>1096</v>
      </c>
      <c r="B383" s="302">
        <v>0</v>
      </c>
      <c r="C383" s="302">
        <v>0</v>
      </c>
      <c r="D383" s="302">
        <v>0</v>
      </c>
      <c r="E383" s="303">
        <v>0</v>
      </c>
    </row>
    <row r="384" spans="1:5" ht="12" customHeight="1">
      <c r="A384" s="630" t="s">
        <v>1102</v>
      </c>
      <c r="B384" s="276"/>
      <c r="C384" s="276"/>
      <c r="D384" s="276"/>
      <c r="E384" s="277"/>
    </row>
    <row r="385" spans="1:5" ht="12" customHeight="1">
      <c r="A385" s="242" t="s">
        <v>1103</v>
      </c>
      <c r="B385" s="302">
        <v>2.9</v>
      </c>
      <c r="C385" s="302">
        <v>3.83</v>
      </c>
      <c r="D385" s="302">
        <v>0</v>
      </c>
      <c r="E385" s="303">
        <v>48.92</v>
      </c>
    </row>
    <row r="386" spans="1:5" ht="12" customHeight="1">
      <c r="A386" s="242" t="s">
        <v>1131</v>
      </c>
      <c r="B386" s="302">
        <v>2.74</v>
      </c>
      <c r="C386" s="302">
        <v>3.61</v>
      </c>
      <c r="D386" s="302">
        <v>0</v>
      </c>
      <c r="E386" s="303">
        <v>46.15</v>
      </c>
    </row>
    <row r="387" spans="1:5" ht="12" customHeight="1">
      <c r="A387" s="290" t="s">
        <v>1105</v>
      </c>
      <c r="B387" s="302">
        <v>0</v>
      </c>
      <c r="C387" s="302">
        <v>0</v>
      </c>
      <c r="D387" s="302">
        <v>0</v>
      </c>
      <c r="E387" s="303">
        <v>0</v>
      </c>
    </row>
    <row r="388" spans="1:5" ht="12" customHeight="1">
      <c r="A388" s="242" t="s">
        <v>1108</v>
      </c>
      <c r="B388" s="302">
        <v>0</v>
      </c>
      <c r="C388" s="302">
        <v>0</v>
      </c>
      <c r="D388" s="302">
        <v>0</v>
      </c>
      <c r="E388" s="303">
        <v>0</v>
      </c>
    </row>
    <row r="389" spans="1:5" ht="12" customHeight="1">
      <c r="A389" s="242" t="s">
        <v>1107</v>
      </c>
      <c r="B389" s="302">
        <v>0</v>
      </c>
      <c r="C389" s="302">
        <v>0</v>
      </c>
      <c r="D389" s="302">
        <v>0</v>
      </c>
      <c r="E389" s="303">
        <v>49.39</v>
      </c>
    </row>
    <row r="390" spans="1:5" ht="12" customHeight="1">
      <c r="A390" s="304" t="s">
        <v>1143</v>
      </c>
      <c r="B390" s="305">
        <v>3.46</v>
      </c>
      <c r="C390" s="305">
        <v>3.5</v>
      </c>
      <c r="D390" s="305">
        <v>0</v>
      </c>
      <c r="E390" s="306">
        <v>45</v>
      </c>
    </row>
    <row r="391" spans="1:5" ht="12" customHeight="1">
      <c r="A391" s="234"/>
      <c r="B391" s="506"/>
      <c r="C391" s="506"/>
      <c r="D391" s="506"/>
      <c r="E391" s="507"/>
    </row>
    <row r="392" spans="1:5" ht="15.75">
      <c r="A392" s="503" t="s">
        <v>1144</v>
      </c>
      <c r="B392" s="103"/>
      <c r="C392" s="103"/>
      <c r="D392" s="103"/>
      <c r="E392" s="103"/>
    </row>
    <row r="393" spans="1:5" ht="4.5" customHeight="1">
      <c r="A393" s="103"/>
      <c r="B393" s="103"/>
      <c r="C393" s="103"/>
      <c r="D393" s="103"/>
      <c r="E393" s="103"/>
    </row>
    <row r="394" spans="1:5" ht="15.75">
      <c r="A394" s="485" t="s">
        <v>1145</v>
      </c>
      <c r="B394" s="603"/>
      <c r="C394" s="603"/>
      <c r="D394" s="603"/>
      <c r="E394" s="603"/>
    </row>
    <row r="395" spans="1:5">
      <c r="A395" s="603"/>
      <c r="B395" s="603"/>
      <c r="C395" s="603"/>
      <c r="D395" s="603"/>
      <c r="E395" s="603"/>
    </row>
    <row r="396" spans="1:5" ht="37.5" customHeight="1">
      <c r="A396" s="604"/>
      <c r="B396" s="1293" t="s">
        <v>1146</v>
      </c>
      <c r="C396" s="1293"/>
      <c r="D396" s="1293" t="s">
        <v>1147</v>
      </c>
      <c r="E396" s="1294"/>
    </row>
    <row r="397" spans="1:5">
      <c r="A397" s="605" t="s">
        <v>1087</v>
      </c>
      <c r="B397" s="528" t="s">
        <v>1148</v>
      </c>
      <c r="C397" s="528" t="s">
        <v>48</v>
      </c>
      <c r="D397" s="528" t="s">
        <v>1148</v>
      </c>
      <c r="E397" s="529" t="s">
        <v>48</v>
      </c>
    </row>
    <row r="398" spans="1:5">
      <c r="A398" s="606" t="s">
        <v>1149</v>
      </c>
      <c r="B398" s="607"/>
      <c r="C398" s="607"/>
      <c r="D398" s="607"/>
      <c r="E398" s="608"/>
    </row>
    <row r="399" spans="1:5" ht="13.5" customHeight="1">
      <c r="A399" s="609" t="s">
        <v>1150</v>
      </c>
      <c r="B399" s="610"/>
      <c r="C399" s="610"/>
      <c r="D399" s="519">
        <v>1698878</v>
      </c>
      <c r="E399" s="520">
        <v>1646082</v>
      </c>
    </row>
    <row r="400" spans="1:5">
      <c r="A400" s="606" t="s">
        <v>1151</v>
      </c>
      <c r="B400" s="611"/>
      <c r="C400" s="611"/>
      <c r="D400" s="611"/>
      <c r="E400" s="612"/>
    </row>
    <row r="401" spans="1:5">
      <c r="A401" s="609" t="s">
        <v>1152</v>
      </c>
      <c r="B401" s="519">
        <v>2504698</v>
      </c>
      <c r="C401" s="519">
        <v>1446988</v>
      </c>
      <c r="D401" s="519">
        <v>246740</v>
      </c>
      <c r="E401" s="520">
        <v>144699</v>
      </c>
    </row>
    <row r="402" spans="1:5">
      <c r="A402" s="552" t="s">
        <v>1153</v>
      </c>
      <c r="B402" s="519">
        <v>74612</v>
      </c>
      <c r="C402" s="519">
        <v>0</v>
      </c>
      <c r="D402" s="519">
        <v>3731</v>
      </c>
      <c r="E402" s="520">
        <v>0</v>
      </c>
    </row>
    <row r="403" spans="1:5">
      <c r="A403" s="552" t="s">
        <v>1154</v>
      </c>
      <c r="B403" s="519">
        <v>2430086</v>
      </c>
      <c r="C403" s="519">
        <v>1446988</v>
      </c>
      <c r="D403" s="519">
        <v>243009</v>
      </c>
      <c r="E403" s="520">
        <v>144699</v>
      </c>
    </row>
    <row r="404" spans="1:5" ht="24">
      <c r="A404" s="609" t="s">
        <v>1155</v>
      </c>
      <c r="B404" s="519">
        <v>2600033</v>
      </c>
      <c r="C404" s="519">
        <v>1558581</v>
      </c>
      <c r="D404" s="519">
        <v>1707207</v>
      </c>
      <c r="E404" s="520">
        <v>978468</v>
      </c>
    </row>
    <row r="405" spans="1:5">
      <c r="A405" s="552" t="s">
        <v>1156</v>
      </c>
      <c r="B405" s="519">
        <v>0</v>
      </c>
      <c r="C405" s="519">
        <v>0</v>
      </c>
      <c r="D405" s="519">
        <v>0</v>
      </c>
      <c r="E405" s="520">
        <v>0</v>
      </c>
    </row>
    <row r="406" spans="1:5">
      <c r="A406" s="552" t="s">
        <v>1157</v>
      </c>
      <c r="B406" s="519">
        <v>0</v>
      </c>
      <c r="C406" s="519">
        <v>0</v>
      </c>
      <c r="D406" s="519">
        <v>0</v>
      </c>
      <c r="E406" s="520">
        <v>0</v>
      </c>
    </row>
    <row r="407" spans="1:5">
      <c r="A407" s="552" t="s">
        <v>1158</v>
      </c>
      <c r="B407" s="519">
        <v>2600033</v>
      </c>
      <c r="C407" s="519">
        <v>1558581</v>
      </c>
      <c r="D407" s="519">
        <v>1707207</v>
      </c>
      <c r="E407" s="520">
        <v>978468</v>
      </c>
    </row>
    <row r="408" spans="1:5">
      <c r="A408" s="609" t="s">
        <v>1159</v>
      </c>
      <c r="B408" s="610"/>
      <c r="C408" s="610"/>
      <c r="D408" s="519">
        <v>0</v>
      </c>
      <c r="E408" s="520">
        <v>0</v>
      </c>
    </row>
    <row r="409" spans="1:5">
      <c r="A409" s="609" t="s">
        <v>1160</v>
      </c>
      <c r="B409" s="519">
        <v>15250</v>
      </c>
      <c r="C409" s="519">
        <v>13849</v>
      </c>
      <c r="D409" s="519">
        <v>763</v>
      </c>
      <c r="E409" s="520">
        <v>692</v>
      </c>
    </row>
    <row r="410" spans="1:5">
      <c r="A410" s="552" t="s">
        <v>1161</v>
      </c>
      <c r="B410" s="519">
        <v>15250</v>
      </c>
      <c r="C410" s="519">
        <v>13849</v>
      </c>
      <c r="D410" s="519">
        <v>763</v>
      </c>
      <c r="E410" s="520">
        <v>692</v>
      </c>
    </row>
    <row r="411" spans="1:5">
      <c r="A411" s="552" t="s">
        <v>1162</v>
      </c>
      <c r="B411" s="519">
        <v>0</v>
      </c>
      <c r="C411" s="519">
        <v>0</v>
      </c>
      <c r="D411" s="519">
        <v>0</v>
      </c>
      <c r="E411" s="520">
        <v>0</v>
      </c>
    </row>
    <row r="412" spans="1:5" ht="24">
      <c r="A412" s="552" t="s">
        <v>1163</v>
      </c>
      <c r="B412" s="519">
        <v>0</v>
      </c>
      <c r="C412" s="519">
        <v>0</v>
      </c>
      <c r="D412" s="519">
        <v>0</v>
      </c>
      <c r="E412" s="520">
        <v>0</v>
      </c>
    </row>
    <row r="413" spans="1:5" ht="24">
      <c r="A413" s="609" t="s">
        <v>1164</v>
      </c>
      <c r="B413" s="519">
        <v>5177</v>
      </c>
      <c r="C413" s="519">
        <v>0</v>
      </c>
      <c r="D413" s="519">
        <v>259</v>
      </c>
      <c r="E413" s="520">
        <v>0</v>
      </c>
    </row>
    <row r="414" spans="1:5">
      <c r="A414" s="609" t="s">
        <v>1165</v>
      </c>
      <c r="B414" s="519">
        <v>0</v>
      </c>
      <c r="C414" s="519">
        <v>0</v>
      </c>
      <c r="D414" s="519">
        <v>0</v>
      </c>
      <c r="E414" s="520">
        <v>0</v>
      </c>
    </row>
    <row r="415" spans="1:5">
      <c r="A415" s="609" t="s">
        <v>1166</v>
      </c>
      <c r="B415" s="610"/>
      <c r="C415" s="610"/>
      <c r="D415" s="519">
        <v>1954969</v>
      </c>
      <c r="E415" s="520">
        <v>1123859</v>
      </c>
    </row>
    <row r="416" spans="1:5">
      <c r="A416" s="613" t="s">
        <v>1167</v>
      </c>
      <c r="B416" s="607"/>
      <c r="C416" s="607"/>
      <c r="D416" s="607"/>
      <c r="E416" s="608"/>
    </row>
    <row r="417" spans="1:5">
      <c r="A417" s="609" t="s">
        <v>1168</v>
      </c>
      <c r="B417" s="519">
        <v>0</v>
      </c>
      <c r="C417" s="519">
        <v>0</v>
      </c>
      <c r="D417" s="519">
        <v>0</v>
      </c>
      <c r="E417" s="520">
        <v>0</v>
      </c>
    </row>
    <row r="418" spans="1:5">
      <c r="A418" s="609" t="s">
        <v>1169</v>
      </c>
      <c r="B418" s="519">
        <v>3547044</v>
      </c>
      <c r="C418" s="519">
        <v>1403040</v>
      </c>
      <c r="D418" s="519">
        <v>1466226</v>
      </c>
      <c r="E418" s="520">
        <v>842351</v>
      </c>
    </row>
    <row r="419" spans="1:5">
      <c r="A419" s="609" t="s">
        <v>1170</v>
      </c>
      <c r="B419" s="519">
        <v>0</v>
      </c>
      <c r="C419" s="519">
        <v>0</v>
      </c>
      <c r="D419" s="519">
        <v>0</v>
      </c>
      <c r="E419" s="520">
        <v>0</v>
      </c>
    </row>
    <row r="420" spans="1:5">
      <c r="A420" s="609" t="s">
        <v>1171</v>
      </c>
      <c r="B420" s="519">
        <v>3547044</v>
      </c>
      <c r="C420" s="519">
        <v>1403040</v>
      </c>
      <c r="D420" s="519">
        <v>1466226</v>
      </c>
      <c r="E420" s="520">
        <v>842351</v>
      </c>
    </row>
    <row r="421" spans="1:5" ht="27" customHeight="1">
      <c r="A421" s="609"/>
      <c r="B421" s="614"/>
      <c r="C421" s="614"/>
      <c r="D421" s="1300" t="s">
        <v>1172</v>
      </c>
      <c r="E421" s="1301"/>
    </row>
    <row r="422" spans="1:5">
      <c r="A422" s="609" t="s">
        <v>1173</v>
      </c>
      <c r="B422" s="610"/>
      <c r="C422" s="610"/>
      <c r="D422" s="519">
        <v>1698878</v>
      </c>
      <c r="E422" s="520">
        <v>1646082</v>
      </c>
    </row>
    <row r="423" spans="1:5">
      <c r="A423" s="609" t="s">
        <v>1174</v>
      </c>
      <c r="B423" s="610"/>
      <c r="C423" s="610"/>
      <c r="D423" s="519">
        <v>488743</v>
      </c>
      <c r="E423" s="520">
        <v>281508</v>
      </c>
    </row>
    <row r="424" spans="1:5">
      <c r="A424" s="615" t="s">
        <v>1175</v>
      </c>
      <c r="B424" s="616"/>
      <c r="C424" s="616"/>
      <c r="D424" s="522">
        <v>345.37857142857143</v>
      </c>
      <c r="E424" s="523">
        <v>581.42230769230764</v>
      </c>
    </row>
    <row r="425" spans="1:5">
      <c r="A425" s="617" t="s">
        <v>1176</v>
      </c>
      <c r="B425" s="603"/>
      <c r="C425" s="603"/>
      <c r="D425" s="603"/>
      <c r="E425" s="603"/>
    </row>
    <row r="426" spans="1:5">
      <c r="A426" s="617"/>
      <c r="B426" s="603"/>
      <c r="C426" s="603"/>
      <c r="D426" s="603"/>
      <c r="E426" s="603"/>
    </row>
    <row r="427" spans="1:5">
      <c r="A427" s="603"/>
      <c r="B427" s="603"/>
      <c r="C427" s="603"/>
      <c r="D427" s="603"/>
      <c r="E427" s="603"/>
    </row>
    <row r="428" spans="1:5" ht="37.5" customHeight="1">
      <c r="A428" s="604"/>
      <c r="B428" s="1293" t="s">
        <v>1177</v>
      </c>
      <c r="C428" s="1293"/>
      <c r="D428" s="1293" t="s">
        <v>1178</v>
      </c>
      <c r="E428" s="1294"/>
    </row>
    <row r="429" spans="1:5">
      <c r="A429" s="605" t="s">
        <v>1179</v>
      </c>
      <c r="B429" s="528" t="s">
        <v>1148</v>
      </c>
      <c r="C429" s="528" t="s">
        <v>48</v>
      </c>
      <c r="D429" s="528" t="s">
        <v>1148</v>
      </c>
      <c r="E429" s="529" t="s">
        <v>48</v>
      </c>
    </row>
    <row r="430" spans="1:5">
      <c r="A430" s="606" t="s">
        <v>1149</v>
      </c>
      <c r="B430" s="611"/>
      <c r="C430" s="611"/>
      <c r="D430" s="611"/>
      <c r="E430" s="612"/>
    </row>
    <row r="431" spans="1:5">
      <c r="A431" s="609" t="s">
        <v>1150</v>
      </c>
      <c r="B431" s="610"/>
      <c r="C431" s="610"/>
      <c r="D431" s="519">
        <v>1575208</v>
      </c>
      <c r="E431" s="520">
        <v>1529238</v>
      </c>
    </row>
    <row r="432" spans="1:5">
      <c r="A432" s="606" t="s">
        <v>1151</v>
      </c>
      <c r="B432" s="611"/>
      <c r="C432" s="611"/>
      <c r="D432" s="611"/>
      <c r="E432" s="612"/>
    </row>
    <row r="433" spans="1:5">
      <c r="A433" s="609" t="s">
        <v>1152</v>
      </c>
      <c r="B433" s="519">
        <v>2245605</v>
      </c>
      <c r="C433" s="519">
        <v>1211766</v>
      </c>
      <c r="D433" s="519">
        <v>220680</v>
      </c>
      <c r="E433" s="520">
        <v>121177</v>
      </c>
    </row>
    <row r="434" spans="1:5">
      <c r="A434" s="552" t="s">
        <v>1153</v>
      </c>
      <c r="B434" s="519">
        <v>77609</v>
      </c>
      <c r="C434" s="519">
        <v>0</v>
      </c>
      <c r="D434" s="519">
        <v>3880</v>
      </c>
      <c r="E434" s="520">
        <v>0</v>
      </c>
    </row>
    <row r="435" spans="1:5">
      <c r="A435" s="552" t="s">
        <v>1154</v>
      </c>
      <c r="B435" s="519">
        <v>2167996</v>
      </c>
      <c r="C435" s="519">
        <v>1211766</v>
      </c>
      <c r="D435" s="519">
        <v>216800</v>
      </c>
      <c r="E435" s="520">
        <v>121177</v>
      </c>
    </row>
    <row r="436" spans="1:5" ht="24">
      <c r="A436" s="609" t="s">
        <v>1155</v>
      </c>
      <c r="B436" s="519">
        <v>2313552</v>
      </c>
      <c r="C436" s="519">
        <v>1732811</v>
      </c>
      <c r="D436" s="519">
        <v>1498918</v>
      </c>
      <c r="E436" s="520">
        <v>1084429</v>
      </c>
    </row>
    <row r="437" spans="1:5">
      <c r="A437" s="552" t="s">
        <v>1156</v>
      </c>
      <c r="B437" s="519">
        <v>0</v>
      </c>
      <c r="C437" s="519">
        <v>0</v>
      </c>
      <c r="D437" s="519">
        <v>0</v>
      </c>
      <c r="E437" s="520">
        <v>0</v>
      </c>
    </row>
    <row r="438" spans="1:5">
      <c r="A438" s="552" t="s">
        <v>1157</v>
      </c>
      <c r="B438" s="519">
        <v>0</v>
      </c>
      <c r="C438" s="519">
        <v>0</v>
      </c>
      <c r="D438" s="519">
        <v>0</v>
      </c>
      <c r="E438" s="520">
        <v>0</v>
      </c>
    </row>
    <row r="439" spans="1:5">
      <c r="A439" s="552" t="s">
        <v>1158</v>
      </c>
      <c r="B439" s="519">
        <v>2313552</v>
      </c>
      <c r="C439" s="519">
        <v>1732811</v>
      </c>
      <c r="D439" s="519">
        <v>1498918</v>
      </c>
      <c r="E439" s="520">
        <v>1084429</v>
      </c>
    </row>
    <row r="440" spans="1:5">
      <c r="A440" s="609" t="s">
        <v>1159</v>
      </c>
      <c r="B440" s="610"/>
      <c r="C440" s="610"/>
      <c r="D440" s="519">
        <v>0</v>
      </c>
      <c r="E440" s="520">
        <v>0</v>
      </c>
    </row>
    <row r="441" spans="1:5">
      <c r="A441" s="609" t="s">
        <v>1160</v>
      </c>
      <c r="B441" s="519">
        <v>15199</v>
      </c>
      <c r="C441" s="519">
        <v>13447</v>
      </c>
      <c r="D441" s="519">
        <v>760</v>
      </c>
      <c r="E441" s="520">
        <v>672</v>
      </c>
    </row>
    <row r="442" spans="1:5">
      <c r="A442" s="552" t="s">
        <v>1161</v>
      </c>
      <c r="B442" s="519">
        <v>15199</v>
      </c>
      <c r="C442" s="519">
        <v>13447</v>
      </c>
      <c r="D442" s="519">
        <v>760</v>
      </c>
      <c r="E442" s="520">
        <v>672</v>
      </c>
    </row>
    <row r="443" spans="1:5">
      <c r="A443" s="552" t="s">
        <v>1162</v>
      </c>
      <c r="B443" s="519">
        <v>0</v>
      </c>
      <c r="C443" s="519">
        <v>0</v>
      </c>
      <c r="D443" s="519">
        <v>0</v>
      </c>
      <c r="E443" s="520">
        <v>0</v>
      </c>
    </row>
    <row r="444" spans="1:5" ht="24">
      <c r="A444" s="552" t="s">
        <v>1163</v>
      </c>
      <c r="B444" s="519">
        <v>0</v>
      </c>
      <c r="C444" s="519">
        <v>0</v>
      </c>
      <c r="D444" s="519">
        <v>0</v>
      </c>
      <c r="E444" s="520">
        <v>0</v>
      </c>
    </row>
    <row r="445" spans="1:5" ht="24">
      <c r="A445" s="609" t="s">
        <v>1164</v>
      </c>
      <c r="B445" s="519">
        <v>5858</v>
      </c>
      <c r="C445" s="519">
        <v>0</v>
      </c>
      <c r="D445" s="519">
        <v>293</v>
      </c>
      <c r="E445" s="520">
        <v>0</v>
      </c>
    </row>
    <row r="446" spans="1:5">
      <c r="A446" s="609" t="s">
        <v>1165</v>
      </c>
      <c r="B446" s="519">
        <v>0</v>
      </c>
      <c r="C446" s="519">
        <v>0</v>
      </c>
      <c r="D446" s="519">
        <v>0</v>
      </c>
      <c r="E446" s="520">
        <v>0</v>
      </c>
    </row>
    <row r="447" spans="1:5">
      <c r="A447" s="609" t="s">
        <v>1166</v>
      </c>
      <c r="B447" s="610"/>
      <c r="C447" s="610"/>
      <c r="D447" s="519">
        <v>1720651</v>
      </c>
      <c r="E447" s="520">
        <v>1206278</v>
      </c>
    </row>
    <row r="448" spans="1:5">
      <c r="A448" s="613" t="s">
        <v>1167</v>
      </c>
      <c r="B448" s="611"/>
      <c r="C448" s="611"/>
      <c r="D448" s="611"/>
      <c r="E448" s="612"/>
    </row>
    <row r="449" spans="1:9">
      <c r="A449" s="609" t="s">
        <v>1168</v>
      </c>
      <c r="B449" s="519">
        <v>0</v>
      </c>
      <c r="C449" s="519">
        <v>0</v>
      </c>
      <c r="D449" s="519">
        <v>0</v>
      </c>
      <c r="E449" s="520">
        <v>0</v>
      </c>
    </row>
    <row r="450" spans="1:9">
      <c r="A450" s="609" t="s">
        <v>1169</v>
      </c>
      <c r="B450" s="519">
        <v>3187652</v>
      </c>
      <c r="C450" s="519">
        <v>1385368</v>
      </c>
      <c r="D450" s="519">
        <v>1290488</v>
      </c>
      <c r="E450" s="520">
        <v>892617</v>
      </c>
    </row>
    <row r="451" spans="1:9">
      <c r="A451" s="609" t="s">
        <v>1170</v>
      </c>
      <c r="B451" s="519">
        <v>0</v>
      </c>
      <c r="C451" s="519">
        <v>0</v>
      </c>
      <c r="D451" s="519">
        <v>0</v>
      </c>
      <c r="E451" s="520">
        <v>0</v>
      </c>
    </row>
    <row r="452" spans="1:9">
      <c r="A452" s="609" t="s">
        <v>1171</v>
      </c>
      <c r="B452" s="519">
        <v>3187652</v>
      </c>
      <c r="C452" s="519">
        <v>1385368</v>
      </c>
      <c r="D452" s="519">
        <v>1290488</v>
      </c>
      <c r="E452" s="520">
        <v>892617</v>
      </c>
    </row>
    <row r="453" spans="1:9" ht="25.5" customHeight="1">
      <c r="A453" s="609"/>
      <c r="B453" s="614"/>
      <c r="C453" s="614"/>
      <c r="D453" s="1300" t="s">
        <v>1172</v>
      </c>
      <c r="E453" s="1301"/>
    </row>
    <row r="454" spans="1:9">
      <c r="A454" s="609" t="s">
        <v>1173</v>
      </c>
      <c r="B454" s="610"/>
      <c r="C454" s="610"/>
      <c r="D454" s="519">
        <v>1575208</v>
      </c>
      <c r="E454" s="520">
        <v>1529238</v>
      </c>
    </row>
    <row r="455" spans="1:9">
      <c r="A455" s="609" t="s">
        <v>1174</v>
      </c>
      <c r="B455" s="610"/>
      <c r="C455" s="610"/>
      <c r="D455" s="519">
        <v>430163</v>
      </c>
      <c r="E455" s="520">
        <v>313661</v>
      </c>
    </row>
    <row r="456" spans="1:9">
      <c r="A456" s="615" t="s">
        <v>1175</v>
      </c>
      <c r="B456" s="616"/>
      <c r="C456" s="616"/>
      <c r="D456" s="522">
        <v>365.95</v>
      </c>
      <c r="E456" s="523">
        <v>492.53</v>
      </c>
    </row>
    <row r="457" spans="1:9">
      <c r="A457" s="617" t="s">
        <v>1180</v>
      </c>
      <c r="B457" s="603"/>
      <c r="C457" s="603"/>
      <c r="D457" s="603"/>
      <c r="E457" s="603"/>
    </row>
    <row r="458" spans="1:9">
      <c r="A458" s="617"/>
      <c r="B458" s="603"/>
      <c r="C458" s="603"/>
      <c r="D458" s="603"/>
      <c r="E458" s="603"/>
    </row>
    <row r="459" spans="1:9">
      <c r="A459" s="618"/>
      <c r="B459" s="618"/>
      <c r="C459" s="618"/>
      <c r="D459" s="618"/>
      <c r="E459" s="618"/>
    </row>
    <row r="460" spans="1:9" ht="15.75" customHeight="1">
      <c r="A460" s="230" t="s">
        <v>1181</v>
      </c>
    </row>
    <row r="461" spans="1:9" ht="4.5" customHeight="1">
      <c r="A461" s="230"/>
    </row>
    <row r="462" spans="1:9" ht="24" customHeight="1">
      <c r="A462" s="1226"/>
      <c r="B462" s="1206" t="s">
        <v>1182</v>
      </c>
      <c r="C462" s="1206" t="s">
        <v>1123</v>
      </c>
      <c r="D462" s="1206" t="s">
        <v>1124</v>
      </c>
      <c r="E462" s="1206" t="s">
        <v>1125</v>
      </c>
      <c r="F462" s="1206" t="s">
        <v>1126</v>
      </c>
      <c r="G462" s="1206" t="s">
        <v>1127</v>
      </c>
      <c r="H462" s="1206" t="s">
        <v>1183</v>
      </c>
      <c r="I462" s="1207" t="s">
        <v>985</v>
      </c>
    </row>
    <row r="463" spans="1:9">
      <c r="A463" s="619" t="s">
        <v>562</v>
      </c>
      <c r="B463" s="268"/>
      <c r="C463" s="268"/>
      <c r="D463" s="268"/>
      <c r="E463" s="268"/>
      <c r="F463" s="268"/>
      <c r="G463" s="268"/>
      <c r="H463" s="268"/>
      <c r="I463" s="269"/>
    </row>
    <row r="464" spans="1:9">
      <c r="A464" s="444" t="s">
        <v>1088</v>
      </c>
      <c r="B464" s="620"/>
      <c r="C464" s="620"/>
      <c r="D464" s="620"/>
      <c r="E464" s="620"/>
      <c r="F464" s="620"/>
      <c r="G464" s="620"/>
      <c r="H464" s="620"/>
      <c r="I464" s="621"/>
    </row>
    <row r="465" spans="1:9" ht="24">
      <c r="A465" s="242" t="s">
        <v>1184</v>
      </c>
      <c r="B465" s="259">
        <v>203189</v>
      </c>
      <c r="C465" s="259">
        <v>754099</v>
      </c>
      <c r="D465" s="259">
        <v>1914</v>
      </c>
      <c r="E465" s="259">
        <v>0</v>
      </c>
      <c r="F465" s="259">
        <v>0</v>
      </c>
      <c r="G465" s="259">
        <v>0</v>
      </c>
      <c r="H465" s="259">
        <v>89254</v>
      </c>
      <c r="I465" s="258">
        <f t="shared" ref="I465:I472" si="24">SUM(B465:H465)</f>
        <v>1048456</v>
      </c>
    </row>
    <row r="466" spans="1:9">
      <c r="A466" s="242" t="s">
        <v>1090</v>
      </c>
      <c r="B466" s="259">
        <v>271366</v>
      </c>
      <c r="C466" s="259">
        <v>94590</v>
      </c>
      <c r="D466" s="259">
        <v>0</v>
      </c>
      <c r="E466" s="259">
        <v>0</v>
      </c>
      <c r="F466" s="259">
        <v>0</v>
      </c>
      <c r="G466" s="259">
        <v>0</v>
      </c>
      <c r="H466" s="259">
        <v>0</v>
      </c>
      <c r="I466" s="258">
        <f t="shared" si="24"/>
        <v>365956</v>
      </c>
    </row>
    <row r="467" spans="1:9" ht="24">
      <c r="A467" s="242" t="s">
        <v>1185</v>
      </c>
      <c r="B467" s="259">
        <v>65707</v>
      </c>
      <c r="C467" s="259">
        <v>0</v>
      </c>
      <c r="D467" s="259">
        <v>0</v>
      </c>
      <c r="E467" s="259">
        <v>0</v>
      </c>
      <c r="F467" s="259">
        <v>0</v>
      </c>
      <c r="G467" s="259">
        <v>0</v>
      </c>
      <c r="H467" s="259">
        <v>0</v>
      </c>
      <c r="I467" s="258">
        <f t="shared" si="24"/>
        <v>65707</v>
      </c>
    </row>
    <row r="468" spans="1:9">
      <c r="A468" s="290" t="s">
        <v>1092</v>
      </c>
      <c r="B468" s="259">
        <v>0</v>
      </c>
      <c r="C468" s="259">
        <v>483493</v>
      </c>
      <c r="D468" s="259">
        <v>489837</v>
      </c>
      <c r="E468" s="259">
        <v>170260</v>
      </c>
      <c r="F468" s="259">
        <v>0</v>
      </c>
      <c r="G468" s="259">
        <v>0</v>
      </c>
      <c r="H468" s="259">
        <v>0</v>
      </c>
      <c r="I468" s="258">
        <f>SUM(B468:H468)</f>
        <v>1143590</v>
      </c>
    </row>
    <row r="469" spans="1:9" ht="24">
      <c r="A469" s="551" t="s">
        <v>1093</v>
      </c>
      <c r="B469" s="259">
        <v>0</v>
      </c>
      <c r="C469" s="259">
        <v>61646</v>
      </c>
      <c r="D469" s="259">
        <v>21724</v>
      </c>
      <c r="E469" s="259">
        <v>100496</v>
      </c>
      <c r="F469" s="259">
        <v>155790</v>
      </c>
      <c r="G469" s="259">
        <v>0</v>
      </c>
      <c r="H469" s="259">
        <v>0</v>
      </c>
      <c r="I469" s="258">
        <f t="shared" si="24"/>
        <v>339656</v>
      </c>
    </row>
    <row r="470" spans="1:9">
      <c r="A470" s="551" t="s">
        <v>1186</v>
      </c>
      <c r="B470" s="259">
        <v>0</v>
      </c>
      <c r="C470" s="259">
        <v>361261</v>
      </c>
      <c r="D470" s="259">
        <v>958249</v>
      </c>
      <c r="E470" s="259">
        <v>879551</v>
      </c>
      <c r="F470" s="259">
        <v>123073</v>
      </c>
      <c r="G470" s="259">
        <v>0</v>
      </c>
      <c r="H470" s="259">
        <v>901</v>
      </c>
      <c r="I470" s="258">
        <f t="shared" si="24"/>
        <v>2323035</v>
      </c>
    </row>
    <row r="471" spans="1:9">
      <c r="A471" s="551" t="s">
        <v>1096</v>
      </c>
      <c r="B471" s="259">
        <v>0</v>
      </c>
      <c r="C471" s="259">
        <v>0</v>
      </c>
      <c r="D471" s="259">
        <v>0</v>
      </c>
      <c r="E471" s="259">
        <v>0</v>
      </c>
      <c r="F471" s="259">
        <v>0</v>
      </c>
      <c r="G471" s="259">
        <v>0</v>
      </c>
      <c r="H471" s="259">
        <v>0</v>
      </c>
      <c r="I471" s="258">
        <f t="shared" si="24"/>
        <v>0</v>
      </c>
    </row>
    <row r="472" spans="1:9">
      <c r="A472" s="242" t="s">
        <v>1100</v>
      </c>
      <c r="B472" s="259">
        <v>0</v>
      </c>
      <c r="C472" s="259">
        <v>28219</v>
      </c>
      <c r="D472" s="259">
        <v>8342</v>
      </c>
      <c r="E472" s="259">
        <v>14971</v>
      </c>
      <c r="F472" s="259">
        <v>0</v>
      </c>
      <c r="G472" s="259">
        <v>0</v>
      </c>
      <c r="H472" s="259">
        <v>213962</v>
      </c>
      <c r="I472" s="258">
        <f t="shared" si="24"/>
        <v>265494</v>
      </c>
    </row>
    <row r="473" spans="1:9">
      <c r="A473" s="242" t="s">
        <v>1101</v>
      </c>
      <c r="B473" s="257">
        <f t="shared" ref="B473:H473" si="25">SUM(B465:B472)</f>
        <v>540262</v>
      </c>
      <c r="C473" s="257">
        <f t="shared" si="25"/>
        <v>1783308</v>
      </c>
      <c r="D473" s="257">
        <f t="shared" si="25"/>
        <v>1480066</v>
      </c>
      <c r="E473" s="257">
        <f>SUM(E465:E472)</f>
        <v>1165278</v>
      </c>
      <c r="F473" s="257">
        <f t="shared" si="25"/>
        <v>278863</v>
      </c>
      <c r="G473" s="257">
        <f t="shared" si="25"/>
        <v>0</v>
      </c>
      <c r="H473" s="257">
        <f t="shared" si="25"/>
        <v>304117</v>
      </c>
      <c r="I473" s="258">
        <f>SUM(B473:H473)</f>
        <v>5551894</v>
      </c>
    </row>
    <row r="474" spans="1:9" ht="7.5" customHeight="1">
      <c r="A474" s="622"/>
      <c r="B474" s="257"/>
      <c r="C474" s="257"/>
      <c r="D474" s="257"/>
      <c r="E474" s="257"/>
      <c r="F474" s="257"/>
      <c r="G474" s="257"/>
      <c r="H474" s="257"/>
      <c r="I474" s="258"/>
    </row>
    <row r="475" spans="1:9">
      <c r="A475" s="444" t="s">
        <v>1102</v>
      </c>
      <c r="B475" s="257"/>
      <c r="C475" s="257"/>
      <c r="D475" s="257"/>
      <c r="E475" s="257"/>
      <c r="F475" s="257"/>
      <c r="G475" s="257"/>
      <c r="H475" s="257"/>
      <c r="I475" s="258"/>
    </row>
    <row r="476" spans="1:9">
      <c r="A476" s="242" t="s">
        <v>1103</v>
      </c>
      <c r="B476" s="259">
        <v>14314</v>
      </c>
      <c r="C476" s="259">
        <v>264911</v>
      </c>
      <c r="D476" s="259">
        <v>565871</v>
      </c>
      <c r="E476" s="259">
        <v>0</v>
      </c>
      <c r="F476" s="259">
        <v>0</v>
      </c>
      <c r="G476" s="259">
        <v>0</v>
      </c>
      <c r="H476" s="259">
        <v>0</v>
      </c>
      <c r="I476" s="258">
        <f t="shared" ref="I476:I483" si="26">SUM(B476:H476)</f>
        <v>845096</v>
      </c>
    </row>
    <row r="477" spans="1:9">
      <c r="A477" s="242" t="s">
        <v>1131</v>
      </c>
      <c r="B477" s="259">
        <v>588235</v>
      </c>
      <c r="C477" s="259">
        <v>2071351</v>
      </c>
      <c r="D477" s="259">
        <v>1183649</v>
      </c>
      <c r="E477" s="259">
        <v>42131</v>
      </c>
      <c r="F477" s="259">
        <v>0</v>
      </c>
      <c r="G477" s="259">
        <v>0</v>
      </c>
      <c r="H477" s="259">
        <v>0</v>
      </c>
      <c r="I477" s="258">
        <f t="shared" si="26"/>
        <v>3885366</v>
      </c>
    </row>
    <row r="478" spans="1:9">
      <c r="A478" s="242" t="s">
        <v>1106</v>
      </c>
      <c r="B478" s="259">
        <v>0</v>
      </c>
      <c r="C478" s="259">
        <v>138512</v>
      </c>
      <c r="D478" s="259">
        <v>0</v>
      </c>
      <c r="E478" s="259">
        <v>6277</v>
      </c>
      <c r="F478" s="259">
        <v>0</v>
      </c>
      <c r="G478" s="259">
        <v>0</v>
      </c>
      <c r="H478" s="259">
        <v>0</v>
      </c>
      <c r="I478" s="258">
        <f t="shared" si="26"/>
        <v>144789</v>
      </c>
    </row>
    <row r="479" spans="1:9">
      <c r="A479" s="290" t="s">
        <v>1105</v>
      </c>
      <c r="B479" s="259">
        <v>0</v>
      </c>
      <c r="C479" s="259">
        <v>0</v>
      </c>
      <c r="D479" s="259">
        <v>0</v>
      </c>
      <c r="E479" s="259">
        <v>0</v>
      </c>
      <c r="F479" s="259">
        <v>0</v>
      </c>
      <c r="G479" s="259">
        <v>0</v>
      </c>
      <c r="H479" s="259">
        <v>0</v>
      </c>
      <c r="I479" s="258">
        <f t="shared" si="26"/>
        <v>0</v>
      </c>
    </row>
    <row r="480" spans="1:9">
      <c r="A480" s="242" t="s">
        <v>1107</v>
      </c>
      <c r="B480" s="259">
        <v>0</v>
      </c>
      <c r="C480" s="259">
        <v>0</v>
      </c>
      <c r="D480" s="259">
        <v>82021</v>
      </c>
      <c r="E480" s="259">
        <v>52450</v>
      </c>
      <c r="F480" s="259">
        <v>0</v>
      </c>
      <c r="G480" s="259">
        <v>0</v>
      </c>
      <c r="H480" s="259">
        <v>0</v>
      </c>
      <c r="I480" s="258">
        <f t="shared" si="26"/>
        <v>134471</v>
      </c>
    </row>
    <row r="481" spans="1:9">
      <c r="A481" s="242" t="s">
        <v>1108</v>
      </c>
      <c r="B481" s="259">
        <v>0</v>
      </c>
      <c r="C481" s="259">
        <v>0</v>
      </c>
      <c r="D481" s="259">
        <v>0</v>
      </c>
      <c r="E481" s="259">
        <v>0</v>
      </c>
      <c r="F481" s="259">
        <v>0</v>
      </c>
      <c r="G481" s="259">
        <v>0</v>
      </c>
      <c r="H481" s="259">
        <v>45085</v>
      </c>
      <c r="I481" s="258">
        <f t="shared" si="26"/>
        <v>45085</v>
      </c>
    </row>
    <row r="482" spans="1:9">
      <c r="A482" s="242" t="s">
        <v>1110</v>
      </c>
      <c r="B482" s="259">
        <v>0</v>
      </c>
      <c r="C482" s="259">
        <v>35510</v>
      </c>
      <c r="D482" s="259">
        <v>13134</v>
      </c>
      <c r="E482" s="259">
        <v>704</v>
      </c>
      <c r="F482" s="259">
        <v>2551</v>
      </c>
      <c r="G482" s="259">
        <v>0</v>
      </c>
      <c r="H482" s="259">
        <v>445188</v>
      </c>
      <c r="I482" s="258">
        <f t="shared" si="26"/>
        <v>497087</v>
      </c>
    </row>
    <row r="483" spans="1:9">
      <c r="A483" s="242" t="s">
        <v>1111</v>
      </c>
      <c r="B483" s="257">
        <f t="shared" ref="B483:H483" si="27">SUM(B476:B482)</f>
        <v>602549</v>
      </c>
      <c r="C483" s="257">
        <f t="shared" si="27"/>
        <v>2510284</v>
      </c>
      <c r="D483" s="257">
        <f t="shared" si="27"/>
        <v>1844675</v>
      </c>
      <c r="E483" s="257">
        <f>SUM(E476:E482)</f>
        <v>101562</v>
      </c>
      <c r="F483" s="257">
        <f t="shared" si="27"/>
        <v>2551</v>
      </c>
      <c r="G483" s="257">
        <f t="shared" si="27"/>
        <v>0</v>
      </c>
      <c r="H483" s="257">
        <f t="shared" si="27"/>
        <v>490273</v>
      </c>
      <c r="I483" s="258">
        <f t="shared" si="26"/>
        <v>5551894</v>
      </c>
    </row>
    <row r="484" spans="1:9" ht="7.5" customHeight="1">
      <c r="A484" s="622"/>
      <c r="B484" s="257"/>
      <c r="C484" s="257"/>
      <c r="D484" s="257"/>
      <c r="E484" s="257"/>
      <c r="F484" s="257"/>
      <c r="G484" s="257"/>
      <c r="H484" s="257"/>
      <c r="I484" s="258"/>
    </row>
    <row r="485" spans="1:9">
      <c r="A485" s="444" t="s">
        <v>1187</v>
      </c>
      <c r="B485" s="257">
        <f>B473-B483</f>
        <v>-62287</v>
      </c>
      <c r="C485" s="257">
        <f t="shared" ref="C485:H485" si="28">C473-C483</f>
        <v>-726976</v>
      </c>
      <c r="D485" s="257">
        <f>D473-D483</f>
        <v>-364609</v>
      </c>
      <c r="E485" s="257">
        <f t="shared" si="28"/>
        <v>1063716</v>
      </c>
      <c r="F485" s="257">
        <f t="shared" si="28"/>
        <v>276312</v>
      </c>
      <c r="G485" s="257">
        <f t="shared" si="28"/>
        <v>0</v>
      </c>
      <c r="H485" s="257">
        <f t="shared" si="28"/>
        <v>-186156</v>
      </c>
      <c r="I485" s="258">
        <f>I473-I483</f>
        <v>0</v>
      </c>
    </row>
    <row r="486" spans="1:9" ht="7.5" customHeight="1">
      <c r="A486" s="622"/>
      <c r="B486" s="257"/>
      <c r="C486" s="257"/>
      <c r="D486" s="257"/>
      <c r="E486" s="257"/>
      <c r="F486" s="257"/>
      <c r="G486" s="257"/>
      <c r="H486" s="257"/>
      <c r="I486" s="258"/>
    </row>
    <row r="487" spans="1:9">
      <c r="A487" s="623" t="s">
        <v>1188</v>
      </c>
      <c r="B487" s="624">
        <f>B488-B489</f>
        <v>0</v>
      </c>
      <c r="C487" s="624">
        <f t="shared" ref="C487:H487" si="29">C488-C489</f>
        <v>-4363</v>
      </c>
      <c r="D487" s="624">
        <f t="shared" si="29"/>
        <v>118</v>
      </c>
      <c r="E487" s="624">
        <f t="shared" si="29"/>
        <v>0</v>
      </c>
      <c r="F487" s="624">
        <f t="shared" si="29"/>
        <v>0</v>
      </c>
      <c r="G487" s="624">
        <f t="shared" si="29"/>
        <v>0</v>
      </c>
      <c r="H487" s="624">
        <f t="shared" si="29"/>
        <v>0</v>
      </c>
      <c r="I487" s="625">
        <f>SUM(B487:H487)</f>
        <v>-4245</v>
      </c>
    </row>
    <row r="488" spans="1:9">
      <c r="A488" s="626" t="s">
        <v>1114</v>
      </c>
      <c r="B488" s="627">
        <v>0</v>
      </c>
      <c r="C488" s="627">
        <v>837407</v>
      </c>
      <c r="D488" s="627">
        <v>1882</v>
      </c>
      <c r="E488" s="627">
        <v>0</v>
      </c>
      <c r="F488" s="627">
        <v>0</v>
      </c>
      <c r="G488" s="627">
        <v>0</v>
      </c>
      <c r="H488" s="627">
        <v>0</v>
      </c>
      <c r="I488" s="625">
        <f>SUM(B488:H488)</f>
        <v>839289</v>
      </c>
    </row>
    <row r="489" spans="1:9">
      <c r="A489" s="626" t="s">
        <v>1115</v>
      </c>
      <c r="B489" s="627">
        <v>0</v>
      </c>
      <c r="C489" s="627">
        <v>841770</v>
      </c>
      <c r="D489" s="627">
        <v>1764</v>
      </c>
      <c r="E489" s="627">
        <v>0</v>
      </c>
      <c r="F489" s="627">
        <v>0</v>
      </c>
      <c r="G489" s="627">
        <v>0</v>
      </c>
      <c r="H489" s="627">
        <v>0</v>
      </c>
      <c r="I489" s="625">
        <f>SUM(B489:H489)</f>
        <v>843534</v>
      </c>
    </row>
    <row r="490" spans="1:9">
      <c r="A490" s="511" t="s">
        <v>1116</v>
      </c>
      <c r="B490" s="519">
        <v>0</v>
      </c>
      <c r="C490" s="519">
        <v>7547</v>
      </c>
      <c r="D490" s="519">
        <v>2031</v>
      </c>
      <c r="E490" s="519">
        <v>3122</v>
      </c>
      <c r="F490" s="519">
        <v>3204</v>
      </c>
      <c r="G490" s="519">
        <v>0</v>
      </c>
      <c r="H490" s="519">
        <v>319449</v>
      </c>
      <c r="I490" s="625">
        <f>SUM(B490:H490)</f>
        <v>335353</v>
      </c>
    </row>
    <row r="491" spans="1:9" ht="7.5" customHeight="1">
      <c r="A491" s="628"/>
      <c r="B491" s="624"/>
      <c r="C491" s="624"/>
      <c r="D491" s="624"/>
      <c r="E491" s="624"/>
      <c r="F491" s="624"/>
      <c r="G491" s="624"/>
      <c r="H491" s="624"/>
      <c r="I491" s="625"/>
    </row>
    <row r="492" spans="1:9">
      <c r="A492" s="629" t="s">
        <v>563</v>
      </c>
      <c r="B492" s="624"/>
      <c r="C492" s="624"/>
      <c r="D492" s="624"/>
      <c r="E492" s="624"/>
      <c r="F492" s="624"/>
      <c r="G492" s="624"/>
      <c r="H492" s="624"/>
      <c r="I492" s="625"/>
    </row>
    <row r="493" spans="1:9">
      <c r="A493" s="551" t="s">
        <v>1189</v>
      </c>
      <c r="B493" s="519">
        <v>590799</v>
      </c>
      <c r="C493" s="519">
        <v>2985429</v>
      </c>
      <c r="D493" s="519">
        <v>1424880</v>
      </c>
      <c r="E493" s="519">
        <v>682243</v>
      </c>
      <c r="F493" s="519">
        <v>296700</v>
      </c>
      <c r="G493" s="519">
        <v>0</v>
      </c>
      <c r="H493" s="519">
        <v>289419</v>
      </c>
      <c r="I493" s="625">
        <f>SUM(B493:H493)</f>
        <v>6269470</v>
      </c>
    </row>
    <row r="494" spans="1:9">
      <c r="A494" s="551" t="s">
        <v>1111</v>
      </c>
      <c r="B494" s="519">
        <v>627737</v>
      </c>
      <c r="C494" s="519">
        <v>3229326</v>
      </c>
      <c r="D494" s="519">
        <v>1734678</v>
      </c>
      <c r="E494" s="519">
        <v>161610</v>
      </c>
      <c r="F494" s="519">
        <v>5468</v>
      </c>
      <c r="G494" s="519">
        <v>0</v>
      </c>
      <c r="H494" s="519">
        <v>510651</v>
      </c>
      <c r="I494" s="625">
        <f>SUM(B494:H494)</f>
        <v>6269470</v>
      </c>
    </row>
    <row r="495" spans="1:9" ht="7.5" customHeight="1">
      <c r="A495" s="628"/>
      <c r="B495" s="624"/>
      <c r="C495" s="624"/>
      <c r="D495" s="624"/>
      <c r="E495" s="624"/>
      <c r="F495" s="624"/>
      <c r="G495" s="624"/>
      <c r="H495" s="624"/>
      <c r="I495" s="625"/>
    </row>
    <row r="496" spans="1:9">
      <c r="A496" s="630" t="s">
        <v>1187</v>
      </c>
      <c r="B496" s="624">
        <f t="shared" ref="B496:I496" si="30">B493-B494</f>
        <v>-36938</v>
      </c>
      <c r="C496" s="624">
        <f t="shared" si="30"/>
        <v>-243897</v>
      </c>
      <c r="D496" s="624">
        <f t="shared" si="30"/>
        <v>-309798</v>
      </c>
      <c r="E496" s="624">
        <f t="shared" si="30"/>
        <v>520633</v>
      </c>
      <c r="F496" s="624">
        <f t="shared" si="30"/>
        <v>291232</v>
      </c>
      <c r="G496" s="624">
        <f t="shared" si="30"/>
        <v>0</v>
      </c>
      <c r="H496" s="624">
        <f t="shared" si="30"/>
        <v>-221232</v>
      </c>
      <c r="I496" s="625">
        <f t="shared" si="30"/>
        <v>0</v>
      </c>
    </row>
    <row r="497" spans="1:9" ht="7.5" customHeight="1">
      <c r="A497" s="628"/>
      <c r="B497" s="624"/>
      <c r="C497" s="624"/>
      <c r="D497" s="624"/>
      <c r="E497" s="624"/>
      <c r="F497" s="624"/>
      <c r="G497" s="624"/>
      <c r="H497" s="624"/>
      <c r="I497" s="625"/>
    </row>
    <row r="498" spans="1:9">
      <c r="A498" s="623" t="s">
        <v>1188</v>
      </c>
      <c r="B498" s="624">
        <f t="shared" ref="B498:H498" si="31">B499-B500</f>
        <v>0</v>
      </c>
      <c r="C498" s="624">
        <f t="shared" si="31"/>
        <v>-2215</v>
      </c>
      <c r="D498" s="624">
        <f t="shared" si="31"/>
        <v>20</v>
      </c>
      <c r="E498" s="624">
        <f t="shared" si="31"/>
        <v>0</v>
      </c>
      <c r="F498" s="624">
        <f t="shared" si="31"/>
        <v>0</v>
      </c>
      <c r="G498" s="624">
        <f t="shared" si="31"/>
        <v>0</v>
      </c>
      <c r="H498" s="624">
        <f t="shared" si="31"/>
        <v>0</v>
      </c>
      <c r="I498" s="625">
        <f>SUM(B498:H498)</f>
        <v>-2195</v>
      </c>
    </row>
    <row r="499" spans="1:9">
      <c r="A499" s="626" t="s">
        <v>1114</v>
      </c>
      <c r="B499" s="627">
        <v>0</v>
      </c>
      <c r="C499" s="627">
        <v>687571</v>
      </c>
      <c r="D499" s="627">
        <v>1499</v>
      </c>
      <c r="E499" s="627">
        <v>0</v>
      </c>
      <c r="F499" s="627">
        <v>0</v>
      </c>
      <c r="G499" s="627">
        <v>0</v>
      </c>
      <c r="H499" s="627">
        <v>0</v>
      </c>
      <c r="I499" s="625">
        <f>SUM(B499:H499)</f>
        <v>689070</v>
      </c>
    </row>
    <row r="500" spans="1:9">
      <c r="A500" s="626" t="s">
        <v>1115</v>
      </c>
      <c r="B500" s="627">
        <v>0</v>
      </c>
      <c r="C500" s="627">
        <v>689786</v>
      </c>
      <c r="D500" s="627">
        <v>1479</v>
      </c>
      <c r="E500" s="627">
        <v>0</v>
      </c>
      <c r="F500" s="627">
        <v>0</v>
      </c>
      <c r="G500" s="627">
        <v>0</v>
      </c>
      <c r="H500" s="627">
        <v>0</v>
      </c>
      <c r="I500" s="625">
        <f>SUM(B500:H500)</f>
        <v>691265</v>
      </c>
    </row>
    <row r="501" spans="1:9">
      <c r="A501" s="524" t="s">
        <v>1116</v>
      </c>
      <c r="B501" s="522">
        <v>0</v>
      </c>
      <c r="C501" s="522">
        <v>51166</v>
      </c>
      <c r="D501" s="522">
        <v>145775</v>
      </c>
      <c r="E501" s="522">
        <v>3980</v>
      </c>
      <c r="F501" s="522">
        <v>2952</v>
      </c>
      <c r="G501" s="522">
        <v>0</v>
      </c>
      <c r="H501" s="522">
        <v>320309</v>
      </c>
      <c r="I501" s="631">
        <f>SUM(B501:H501)</f>
        <v>524182</v>
      </c>
    </row>
    <row r="502" spans="1:9" ht="11.25" customHeight="1">
      <c r="A502" s="255" t="s">
        <v>1190</v>
      </c>
    </row>
    <row r="503" spans="1:9" ht="11.25" customHeight="1">
      <c r="A503" s="255" t="s">
        <v>1191</v>
      </c>
    </row>
    <row r="504" spans="1:9" ht="8.25" customHeight="1"/>
    <row r="505" spans="1:9" ht="15.75" customHeight="1">
      <c r="A505" s="1086" t="s">
        <v>1192</v>
      </c>
      <c r="B505" s="103"/>
      <c r="C505" s="103"/>
      <c r="D505" s="103"/>
      <c r="E505" s="103"/>
      <c r="F505" s="103"/>
    </row>
    <row r="506" spans="1:9" ht="11.25" customHeight="1"/>
    <row r="507" spans="1:9" ht="22.5" customHeight="1">
      <c r="A507" s="1198"/>
      <c r="B507" s="1295" t="s">
        <v>1193</v>
      </c>
      <c r="C507" s="1296"/>
      <c r="D507" s="1296"/>
      <c r="E507" s="1297"/>
      <c r="F507" s="1298" t="s">
        <v>1194</v>
      </c>
    </row>
    <row r="508" spans="1:9" ht="46.5" customHeight="1">
      <c r="A508" s="1199" t="s">
        <v>562</v>
      </c>
      <c r="B508" s="1200" t="s">
        <v>1195</v>
      </c>
      <c r="C508" s="1200" t="s">
        <v>1196</v>
      </c>
      <c r="D508" s="1200" t="s">
        <v>1197</v>
      </c>
      <c r="E508" s="1200" t="s">
        <v>1198</v>
      </c>
      <c r="F508" s="1299"/>
    </row>
    <row r="509" spans="1:9" ht="12.75" customHeight="1">
      <c r="A509" s="1181" t="s">
        <v>1199</v>
      </c>
      <c r="B509" s="268"/>
      <c r="C509" s="268"/>
      <c r="D509" s="268"/>
      <c r="E509" s="268"/>
      <c r="F509" s="269"/>
    </row>
    <row r="510" spans="1:9" ht="12.75" customHeight="1">
      <c r="A510" s="1180" t="s">
        <v>1200</v>
      </c>
      <c r="B510" s="624">
        <f>SUM(B511:B512)</f>
        <v>416820</v>
      </c>
      <c r="C510" s="624">
        <f>SUM(C511:C512)</f>
        <v>0</v>
      </c>
      <c r="D510" s="624">
        <f>SUM(D511:D512)</f>
        <v>0</v>
      </c>
      <c r="E510" s="624">
        <f>SUM(E511:E512)</f>
        <v>0</v>
      </c>
      <c r="F510" s="625">
        <f>SUM(F511:F512)</f>
        <v>416820</v>
      </c>
    </row>
    <row r="511" spans="1:9" ht="12.75" customHeight="1">
      <c r="A511" s="551" t="s">
        <v>1201</v>
      </c>
      <c r="B511" s="519">
        <v>416820</v>
      </c>
      <c r="C511" s="519">
        <v>0</v>
      </c>
      <c r="D511" s="519">
        <v>0</v>
      </c>
      <c r="E511" s="519">
        <v>0</v>
      </c>
      <c r="F511" s="520">
        <v>416820</v>
      </c>
    </row>
    <row r="512" spans="1:9" ht="12.75" customHeight="1">
      <c r="A512" s="690" t="s">
        <v>1202</v>
      </c>
      <c r="B512" s="519">
        <v>0</v>
      </c>
      <c r="C512" s="519">
        <v>0</v>
      </c>
      <c r="D512" s="519">
        <v>0</v>
      </c>
      <c r="E512" s="519">
        <v>0</v>
      </c>
      <c r="F512" s="520">
        <v>0</v>
      </c>
    </row>
    <row r="513" spans="1:6" ht="12.75" customHeight="1">
      <c r="A513" s="1180" t="s">
        <v>1203</v>
      </c>
      <c r="B513" s="624">
        <f>SUM(B514:B515)</f>
        <v>526879</v>
      </c>
      <c r="C513" s="624">
        <f>SUM(C514:C515)</f>
        <v>25091</v>
      </c>
      <c r="D513" s="624">
        <f>SUM(D514:D515)</f>
        <v>3077374</v>
      </c>
      <c r="E513" s="624">
        <f>SUM(E514:E515)</f>
        <v>19939</v>
      </c>
      <c r="F513" s="625">
        <f>SUM(F514:F515)</f>
        <v>3284356</v>
      </c>
    </row>
    <row r="514" spans="1:6" ht="12.75" customHeight="1">
      <c r="A514" s="690" t="s">
        <v>1204</v>
      </c>
      <c r="B514" s="519">
        <v>0</v>
      </c>
      <c r="C514" s="519">
        <v>0</v>
      </c>
      <c r="D514" s="519">
        <v>0</v>
      </c>
      <c r="E514" s="519">
        <v>0</v>
      </c>
      <c r="F514" s="520">
        <v>0</v>
      </c>
    </row>
    <row r="515" spans="1:6" ht="12.75" customHeight="1">
      <c r="A515" s="551" t="s">
        <v>1205</v>
      </c>
      <c r="B515" s="519">
        <v>526879</v>
      </c>
      <c r="C515" s="519">
        <v>25091</v>
      </c>
      <c r="D515" s="519">
        <v>3077374</v>
      </c>
      <c r="E515" s="519">
        <v>19939</v>
      </c>
      <c r="F515" s="520">
        <v>3284356</v>
      </c>
    </row>
    <row r="516" spans="1:6" ht="12.75" customHeight="1">
      <c r="A516" s="1179" t="s">
        <v>1206</v>
      </c>
      <c r="B516" s="624">
        <f>SUM(B517:B518)</f>
        <v>0</v>
      </c>
      <c r="C516" s="624">
        <f>SUM(C517:C518)</f>
        <v>1323103</v>
      </c>
      <c r="D516" s="624">
        <f>SUM(D517:D518)</f>
        <v>0</v>
      </c>
      <c r="E516" s="624">
        <f>SUM(E517:E518)</f>
        <v>0</v>
      </c>
      <c r="F516" s="625">
        <f>SUM(F517:F518)</f>
        <v>661551</v>
      </c>
    </row>
    <row r="517" spans="1:6" ht="12.75" customHeight="1">
      <c r="A517" s="626" t="s">
        <v>1207</v>
      </c>
      <c r="B517" s="519">
        <v>0</v>
      </c>
      <c r="C517" s="519">
        <v>0</v>
      </c>
      <c r="D517" s="519">
        <v>0</v>
      </c>
      <c r="E517" s="519">
        <v>0</v>
      </c>
      <c r="F517" s="520">
        <v>0</v>
      </c>
    </row>
    <row r="518" spans="1:6" ht="12.75" customHeight="1">
      <c r="A518" s="626" t="s">
        <v>1208</v>
      </c>
      <c r="B518" s="519">
        <v>0</v>
      </c>
      <c r="C518" s="519">
        <v>1323103</v>
      </c>
      <c r="D518" s="519">
        <v>0</v>
      </c>
      <c r="E518" s="519">
        <v>0</v>
      </c>
      <c r="F518" s="520">
        <v>661551</v>
      </c>
    </row>
    <row r="519" spans="1:6" ht="12.75" customHeight="1">
      <c r="A519" s="552" t="s">
        <v>1209</v>
      </c>
      <c r="B519" s="610"/>
      <c r="C519" s="610"/>
      <c r="D519" s="610"/>
      <c r="E519" s="610"/>
      <c r="F519" s="1184"/>
    </row>
    <row r="520" spans="1:6" ht="12.75" customHeight="1">
      <c r="A520" s="1179" t="s">
        <v>1110</v>
      </c>
      <c r="B520" s="624">
        <f>SUM(B521:B522)</f>
        <v>0</v>
      </c>
      <c r="C520" s="624">
        <f>SUM(C521:C522)</f>
        <v>0</v>
      </c>
      <c r="D520" s="624">
        <f>SUM(D521:D522)</f>
        <v>0</v>
      </c>
      <c r="E520" s="624">
        <f>SUM(E521:E522)</f>
        <v>0</v>
      </c>
      <c r="F520" s="625">
        <f>SUM(F521:F522)</f>
        <v>0</v>
      </c>
    </row>
    <row r="521" spans="1:6" ht="12.75" customHeight="1">
      <c r="A521" s="626" t="s">
        <v>1210</v>
      </c>
      <c r="B521" s="610"/>
      <c r="C521" s="519"/>
      <c r="D521" s="519"/>
      <c r="E521" s="519"/>
      <c r="F521" s="1184"/>
    </row>
    <row r="522" spans="1:6" ht="12.75" customHeight="1">
      <c r="A522" s="626" t="s">
        <v>1211</v>
      </c>
      <c r="B522" s="519"/>
      <c r="C522" s="519"/>
      <c r="D522" s="519"/>
      <c r="E522" s="519"/>
      <c r="F522" s="520"/>
    </row>
    <row r="523" spans="1:6" ht="12.75" customHeight="1">
      <c r="A523" s="1186" t="s">
        <v>1199</v>
      </c>
      <c r="B523" s="610"/>
      <c r="C523" s="610"/>
      <c r="D523" s="610"/>
      <c r="E523" s="610"/>
      <c r="F523" s="1201">
        <f>+F510+F513+F516+F519+F520</f>
        <v>4362727</v>
      </c>
    </row>
    <row r="524" spans="1:6" ht="12.75" customHeight="1">
      <c r="A524" s="1181" t="s">
        <v>1212</v>
      </c>
      <c r="B524" s="268"/>
      <c r="C524" s="268"/>
      <c r="D524" s="268"/>
      <c r="E524" s="268"/>
      <c r="F524" s="269"/>
    </row>
    <row r="525" spans="1:6" ht="12.75" customHeight="1">
      <c r="A525" s="1180" t="s">
        <v>1213</v>
      </c>
      <c r="B525" s="610"/>
      <c r="C525" s="610"/>
      <c r="D525" s="610"/>
      <c r="E525" s="610"/>
      <c r="F525" s="520"/>
    </row>
    <row r="526" spans="1:6" ht="26.25" customHeight="1">
      <c r="A526" s="552" t="s">
        <v>1214</v>
      </c>
      <c r="B526" s="519">
        <v>316519</v>
      </c>
      <c r="C526" s="519">
        <v>0</v>
      </c>
      <c r="D526" s="519">
        <v>0</v>
      </c>
      <c r="E526" s="519">
        <v>0</v>
      </c>
      <c r="F526" s="520">
        <v>15826</v>
      </c>
    </row>
    <row r="527" spans="1:6" ht="12.75" customHeight="1">
      <c r="A527" s="1179" t="s">
        <v>1215</v>
      </c>
      <c r="B527" s="624">
        <f>+B528+B529+B530+B532+B534</f>
        <v>0</v>
      </c>
      <c r="C527" s="624">
        <f>+C528+C529+C530+C532+C534</f>
        <v>1809341</v>
      </c>
      <c r="D527" s="624">
        <f>+D528+D529+D530+D532+D534</f>
        <v>0</v>
      </c>
      <c r="E527" s="624">
        <f>+E528+E529+E530+E532+E534</f>
        <v>383420</v>
      </c>
      <c r="F527" s="625">
        <f>+F528+F529+F530+F532+F534</f>
        <v>520624</v>
      </c>
    </row>
    <row r="528" spans="1:6" ht="24" customHeight="1">
      <c r="A528" s="626" t="s">
        <v>1216</v>
      </c>
      <c r="B528" s="519">
        <v>0</v>
      </c>
      <c r="C528" s="519">
        <v>0</v>
      </c>
      <c r="D528" s="519">
        <v>0</v>
      </c>
      <c r="E528" s="519">
        <v>0</v>
      </c>
      <c r="F528" s="520">
        <v>0</v>
      </c>
    </row>
    <row r="529" spans="1:6" ht="26.25" customHeight="1">
      <c r="A529" s="626" t="s">
        <v>1217</v>
      </c>
      <c r="B529" s="519">
        <v>0</v>
      </c>
      <c r="C529" s="519">
        <v>1809341</v>
      </c>
      <c r="D529" s="519">
        <v>0</v>
      </c>
      <c r="E529" s="519">
        <v>0</v>
      </c>
      <c r="F529" s="520">
        <v>271401</v>
      </c>
    </row>
    <row r="530" spans="1:6" ht="48" customHeight="1">
      <c r="A530" s="626" t="s">
        <v>1218</v>
      </c>
      <c r="B530" s="519">
        <v>0</v>
      </c>
      <c r="C530" s="519">
        <v>0</v>
      </c>
      <c r="D530" s="519">
        <v>0</v>
      </c>
      <c r="E530" s="519">
        <v>0</v>
      </c>
      <c r="F530" s="520">
        <v>0</v>
      </c>
    </row>
    <row r="531" spans="1:6" ht="12.75" customHeight="1">
      <c r="A531" s="1182" t="s">
        <v>1219</v>
      </c>
      <c r="B531" s="519">
        <v>0</v>
      </c>
      <c r="C531" s="519">
        <v>0</v>
      </c>
      <c r="D531" s="519">
        <v>0</v>
      </c>
      <c r="E531" s="519">
        <v>383420</v>
      </c>
      <c r="F531" s="520">
        <v>249223</v>
      </c>
    </row>
    <row r="532" spans="1:6" ht="12.75" customHeight="1">
      <c r="A532" s="626" t="s">
        <v>1220</v>
      </c>
      <c r="B532" s="519">
        <v>0</v>
      </c>
      <c r="C532" s="519">
        <v>0</v>
      </c>
      <c r="D532" s="519">
        <v>0</v>
      </c>
      <c r="E532" s="519">
        <v>383420</v>
      </c>
      <c r="F532" s="520">
        <v>249223</v>
      </c>
    </row>
    <row r="533" spans="1:6" ht="12.75" customHeight="1">
      <c r="A533" s="1182" t="s">
        <v>1219</v>
      </c>
      <c r="B533" s="519">
        <v>0</v>
      </c>
      <c r="C533" s="519">
        <v>0</v>
      </c>
      <c r="D533" s="519">
        <v>0</v>
      </c>
      <c r="E533" s="519">
        <v>0</v>
      </c>
      <c r="F533" s="520">
        <v>0</v>
      </c>
    </row>
    <row r="534" spans="1:6" ht="24.75" customHeight="1">
      <c r="A534" s="626" t="s">
        <v>1221</v>
      </c>
      <c r="B534" s="519">
        <v>0</v>
      </c>
      <c r="C534" s="519">
        <v>0</v>
      </c>
      <c r="D534" s="519">
        <v>0</v>
      </c>
      <c r="E534" s="519">
        <v>0</v>
      </c>
      <c r="F534" s="520">
        <v>0</v>
      </c>
    </row>
    <row r="535" spans="1:6" ht="12.75" customHeight="1">
      <c r="A535" s="552" t="s">
        <v>1222</v>
      </c>
      <c r="B535" s="610"/>
      <c r="C535" s="610"/>
      <c r="D535" s="610"/>
      <c r="E535" s="610"/>
      <c r="F535" s="1184"/>
    </row>
    <row r="536" spans="1:6" ht="12" customHeight="1">
      <c r="A536" s="1179" t="s">
        <v>1100</v>
      </c>
      <c r="B536" s="624">
        <f>SUM(B537:B541)</f>
        <v>0</v>
      </c>
      <c r="C536" s="624">
        <f>SUM(C537:C541)</f>
        <v>0</v>
      </c>
      <c r="D536" s="624">
        <f>SUM(D537:D541)</f>
        <v>0</v>
      </c>
      <c r="E536" s="624">
        <f>SUM(E537:E541)</f>
        <v>0</v>
      </c>
      <c r="F536" s="625">
        <f>SUM(F537:F541)</f>
        <v>0</v>
      </c>
    </row>
    <row r="537" spans="1:6" ht="12" customHeight="1">
      <c r="A537" s="626" t="s">
        <v>1223</v>
      </c>
      <c r="B537" s="519"/>
      <c r="C537" s="610"/>
      <c r="D537" s="610"/>
      <c r="E537" s="610"/>
      <c r="F537" s="520"/>
    </row>
    <row r="538" spans="1:6" ht="24" customHeight="1">
      <c r="A538" s="626" t="s">
        <v>1224</v>
      </c>
      <c r="B538" s="610"/>
      <c r="C538" s="519">
        <v>0</v>
      </c>
      <c r="D538" s="519">
        <v>0</v>
      </c>
      <c r="E538" s="519">
        <v>0</v>
      </c>
      <c r="F538" s="520">
        <v>0</v>
      </c>
    </row>
    <row r="539" spans="1:6" ht="12" customHeight="1">
      <c r="A539" s="626" t="s">
        <v>1225</v>
      </c>
      <c r="B539" s="610"/>
      <c r="C539" s="519">
        <v>0</v>
      </c>
      <c r="D539" s="519">
        <v>0</v>
      </c>
      <c r="E539" s="519">
        <v>0</v>
      </c>
      <c r="F539" s="520">
        <v>0</v>
      </c>
    </row>
    <row r="540" spans="1:6" ht="24.75" customHeight="1">
      <c r="A540" s="626" t="s">
        <v>1226</v>
      </c>
      <c r="B540" s="610"/>
      <c r="C540" s="519">
        <v>0</v>
      </c>
      <c r="D540" s="519">
        <v>0</v>
      </c>
      <c r="E540" s="519">
        <v>0</v>
      </c>
      <c r="F540" s="520">
        <v>0</v>
      </c>
    </row>
    <row r="541" spans="1:6" ht="12" customHeight="1">
      <c r="A541" s="626" t="s">
        <v>1227</v>
      </c>
      <c r="B541" s="519"/>
      <c r="C541" s="519">
        <v>0</v>
      </c>
      <c r="D541" s="519">
        <v>0</v>
      </c>
      <c r="E541" s="519">
        <v>0</v>
      </c>
      <c r="F541" s="520">
        <v>0</v>
      </c>
    </row>
    <row r="542" spans="1:6" ht="12" customHeight="1">
      <c r="A542" s="1179" t="s">
        <v>1228</v>
      </c>
      <c r="B542" s="610"/>
      <c r="C542" s="519">
        <v>0</v>
      </c>
      <c r="D542" s="519">
        <v>0</v>
      </c>
      <c r="E542" s="519">
        <v>0</v>
      </c>
      <c r="F542" s="520">
        <v>0</v>
      </c>
    </row>
    <row r="543" spans="1:6" ht="12" customHeight="1">
      <c r="A543" s="1183" t="s">
        <v>1212</v>
      </c>
      <c r="B543" s="610"/>
      <c r="C543" s="610"/>
      <c r="D543" s="610"/>
      <c r="E543" s="610"/>
      <c r="F543" s="1201">
        <f>+F525+F526+F527+F535+F536+F542</f>
        <v>536450</v>
      </c>
    </row>
    <row r="544" spans="1:6" ht="12" customHeight="1">
      <c r="A544" s="1187" t="s">
        <v>1229</v>
      </c>
      <c r="B544" s="715"/>
      <c r="C544" s="715"/>
      <c r="D544" s="715"/>
      <c r="E544" s="715"/>
      <c r="F544" s="1202">
        <f>IFERROR(F523/F543*100,0)</f>
        <v>813.25883120514493</v>
      </c>
    </row>
    <row r="545" spans="1:6" ht="21.75" customHeight="1">
      <c r="A545" s="1204" t="s">
        <v>1230</v>
      </c>
      <c r="B545" s="1203"/>
      <c r="C545" s="1203"/>
      <c r="D545" s="1203"/>
      <c r="E545" s="1203"/>
      <c r="F545" s="1203"/>
    </row>
    <row r="546" spans="1:6" ht="12" customHeight="1"/>
    <row r="547" spans="1:6" ht="22.5" customHeight="1">
      <c r="A547" s="1198"/>
      <c r="B547" s="1295" t="s">
        <v>1193</v>
      </c>
      <c r="C547" s="1296"/>
      <c r="D547" s="1296"/>
      <c r="E547" s="1297"/>
      <c r="F547" s="1298" t="s">
        <v>1194</v>
      </c>
    </row>
    <row r="548" spans="1:6" ht="46.5" customHeight="1">
      <c r="A548" s="1199" t="s">
        <v>563</v>
      </c>
      <c r="B548" s="1200" t="s">
        <v>1195</v>
      </c>
      <c r="C548" s="1200" t="s">
        <v>1196</v>
      </c>
      <c r="D548" s="1200" t="s">
        <v>1197</v>
      </c>
      <c r="E548" s="1200" t="s">
        <v>1198</v>
      </c>
      <c r="F548" s="1299"/>
    </row>
    <row r="549" spans="1:6" ht="12.75" customHeight="1">
      <c r="A549" s="1181" t="s">
        <v>1199</v>
      </c>
      <c r="B549" s="268"/>
      <c r="C549" s="268"/>
      <c r="D549" s="268"/>
      <c r="E549" s="268"/>
      <c r="F549" s="269"/>
    </row>
    <row r="550" spans="1:6" ht="12.75" customHeight="1">
      <c r="A550" s="1180" t="s">
        <v>1200</v>
      </c>
      <c r="B550" s="624">
        <f>SUM(B551:B552)</f>
        <v>416370</v>
      </c>
      <c r="C550" s="624">
        <f>SUM(C551:C552)</f>
        <v>0</v>
      </c>
      <c r="D550" s="624">
        <f>SUM(D551:D552)</f>
        <v>0</v>
      </c>
      <c r="E550" s="624">
        <f>SUM(E551:E552)</f>
        <v>0</v>
      </c>
      <c r="F550" s="625">
        <f>SUM(F551:F552)</f>
        <v>416370</v>
      </c>
    </row>
    <row r="551" spans="1:6" ht="12.75" customHeight="1">
      <c r="A551" s="551" t="s">
        <v>1201</v>
      </c>
      <c r="B551" s="519">
        <v>416370</v>
      </c>
      <c r="C551" s="519">
        <v>0</v>
      </c>
      <c r="D551" s="519">
        <v>0</v>
      </c>
      <c r="E551" s="519">
        <v>0</v>
      </c>
      <c r="F551" s="520">
        <v>416370</v>
      </c>
    </row>
    <row r="552" spans="1:6" ht="12.75" customHeight="1">
      <c r="A552" s="690" t="s">
        <v>1202</v>
      </c>
      <c r="B552" s="519">
        <v>0</v>
      </c>
      <c r="C552" s="519">
        <v>0</v>
      </c>
      <c r="D552" s="519">
        <v>0</v>
      </c>
      <c r="E552" s="519">
        <v>0</v>
      </c>
      <c r="F552" s="520">
        <v>0</v>
      </c>
    </row>
    <row r="553" spans="1:6" ht="12.75" customHeight="1">
      <c r="A553" s="1180" t="s">
        <v>1203</v>
      </c>
      <c r="B553" s="624">
        <f>SUM(B554:B555)</f>
        <v>573873</v>
      </c>
      <c r="C553" s="624">
        <f>SUM(C554:C555)</f>
        <v>3633923</v>
      </c>
      <c r="D553" s="624">
        <f>SUM(D554:D555)</f>
        <v>61475</v>
      </c>
      <c r="E553" s="624">
        <f>SUM(E554:E555)</f>
        <v>2158</v>
      </c>
      <c r="F553" s="625">
        <f>SUM(F554:F555)</f>
        <v>3844286</v>
      </c>
    </row>
    <row r="554" spans="1:6" ht="12.75" customHeight="1">
      <c r="A554" s="690" t="s">
        <v>1231</v>
      </c>
      <c r="B554" s="519">
        <v>0</v>
      </c>
      <c r="C554" s="519">
        <v>0</v>
      </c>
      <c r="D554" s="519">
        <v>0</v>
      </c>
      <c r="E554" s="519">
        <v>0</v>
      </c>
      <c r="F554" s="520">
        <v>0</v>
      </c>
    </row>
    <row r="555" spans="1:6" ht="12.75" customHeight="1">
      <c r="A555" s="551" t="s">
        <v>1205</v>
      </c>
      <c r="B555" s="519">
        <v>573873</v>
      </c>
      <c r="C555" s="519">
        <v>3633923</v>
      </c>
      <c r="D555" s="519">
        <v>61475</v>
      </c>
      <c r="E555" s="519">
        <v>2158</v>
      </c>
      <c r="F555" s="520">
        <v>3844286</v>
      </c>
    </row>
    <row r="556" spans="1:6" ht="12.75" customHeight="1">
      <c r="A556" s="1179" t="s">
        <v>1206</v>
      </c>
      <c r="B556" s="624">
        <f>SUM(B557:B558)</f>
        <v>0</v>
      </c>
      <c r="C556" s="624">
        <f>SUM(C557:C558)</f>
        <v>1389424</v>
      </c>
      <c r="D556" s="624">
        <f>SUM(D557:D558)</f>
        <v>0</v>
      </c>
      <c r="E556" s="624">
        <f>SUM(E557:E558)</f>
        <v>0</v>
      </c>
      <c r="F556" s="625">
        <f>SUM(F557:F558)</f>
        <v>694712</v>
      </c>
    </row>
    <row r="557" spans="1:6" ht="12.75" customHeight="1">
      <c r="A557" s="626" t="s">
        <v>1232</v>
      </c>
      <c r="B557" s="519">
        <v>0</v>
      </c>
      <c r="C557" s="519">
        <v>0</v>
      </c>
      <c r="D557" s="519">
        <v>0</v>
      </c>
      <c r="E557" s="519">
        <v>0</v>
      </c>
      <c r="F557" s="520">
        <v>0</v>
      </c>
    </row>
    <row r="558" spans="1:6" ht="12.75" customHeight="1">
      <c r="A558" s="626" t="s">
        <v>1208</v>
      </c>
      <c r="B558" s="519">
        <v>0</v>
      </c>
      <c r="C558" s="519">
        <v>1389424</v>
      </c>
      <c r="D558" s="519">
        <v>0</v>
      </c>
      <c r="E558" s="519">
        <v>0</v>
      </c>
      <c r="F558" s="520">
        <v>694712</v>
      </c>
    </row>
    <row r="559" spans="1:6" ht="12.75" customHeight="1">
      <c r="A559" s="552" t="s">
        <v>1209</v>
      </c>
      <c r="B559" s="610"/>
      <c r="C559" s="610"/>
      <c r="D559" s="610"/>
      <c r="E559" s="610"/>
      <c r="F559" s="1184"/>
    </row>
    <row r="560" spans="1:6" ht="12.75" customHeight="1">
      <c r="A560" s="1179" t="s">
        <v>1110</v>
      </c>
      <c r="B560" s="624">
        <f>SUM(B561:B562)</f>
        <v>0</v>
      </c>
      <c r="C560" s="624">
        <f>SUM(C561:C562)</f>
        <v>0</v>
      </c>
      <c r="D560" s="624">
        <f>SUM(D561:D562)</f>
        <v>0</v>
      </c>
      <c r="E560" s="624">
        <f>SUM(E561:E562)</f>
        <v>0</v>
      </c>
      <c r="F560" s="625">
        <f>SUM(F561:F562)</f>
        <v>0</v>
      </c>
    </row>
    <row r="561" spans="1:6" ht="12.75" customHeight="1">
      <c r="A561" s="626" t="s">
        <v>1210</v>
      </c>
      <c r="B561" s="610"/>
      <c r="C561" s="519"/>
      <c r="D561" s="519"/>
      <c r="E561" s="519"/>
      <c r="F561" s="1184"/>
    </row>
    <row r="562" spans="1:6" ht="12.75" customHeight="1">
      <c r="A562" s="626" t="s">
        <v>1211</v>
      </c>
      <c r="B562" s="519"/>
      <c r="C562" s="519"/>
      <c r="D562" s="519"/>
      <c r="E562" s="519"/>
      <c r="F562" s="520"/>
    </row>
    <row r="563" spans="1:6" ht="12.75" customHeight="1">
      <c r="A563" s="1186" t="s">
        <v>1199</v>
      </c>
      <c r="B563" s="610"/>
      <c r="C563" s="610"/>
      <c r="D563" s="610"/>
      <c r="E563" s="610"/>
      <c r="F563" s="1201">
        <f>+F550+F553+F556+F559+F560</f>
        <v>4955368</v>
      </c>
    </row>
    <row r="564" spans="1:6" ht="12.75" customHeight="1">
      <c r="A564" s="1181" t="s">
        <v>1212</v>
      </c>
      <c r="B564" s="268"/>
      <c r="C564" s="268"/>
      <c r="D564" s="268"/>
      <c r="E564" s="268"/>
      <c r="F564" s="269"/>
    </row>
    <row r="565" spans="1:6" ht="12.75" customHeight="1">
      <c r="A565" s="1180" t="s">
        <v>1213</v>
      </c>
      <c r="B565" s="610"/>
      <c r="C565" s="610"/>
      <c r="D565" s="610"/>
      <c r="E565" s="610"/>
      <c r="F565" s="520"/>
    </row>
    <row r="566" spans="1:6" ht="24" customHeight="1">
      <c r="A566" s="552" t="s">
        <v>1214</v>
      </c>
      <c r="B566" s="519">
        <v>233468</v>
      </c>
      <c r="C566" s="519">
        <v>0</v>
      </c>
      <c r="D566" s="519">
        <v>0</v>
      </c>
      <c r="E566" s="519">
        <v>0</v>
      </c>
      <c r="F566" s="520">
        <v>11673</v>
      </c>
    </row>
    <row r="567" spans="1:6" ht="12.75" customHeight="1">
      <c r="A567" s="1179" t="s">
        <v>1215</v>
      </c>
      <c r="B567" s="624">
        <f>+B568+B569+B570+B572+B574</f>
        <v>0</v>
      </c>
      <c r="C567" s="624">
        <f>+C568+C569+C570+C572+C574</f>
        <v>1998876</v>
      </c>
      <c r="D567" s="624">
        <f>+D568+D569+D570+D572+D574</f>
        <v>0</v>
      </c>
      <c r="E567" s="624">
        <f>+E568+E569+E570+E572+E574</f>
        <v>350369</v>
      </c>
      <c r="F567" s="625">
        <f>+F568+F569+F570+F572+F574</f>
        <v>527571</v>
      </c>
    </row>
    <row r="568" spans="1:6" ht="24" customHeight="1">
      <c r="A568" s="626" t="s">
        <v>1216</v>
      </c>
      <c r="B568" s="519">
        <v>0</v>
      </c>
      <c r="C568" s="519">
        <v>0</v>
      </c>
      <c r="D568" s="519">
        <v>0</v>
      </c>
      <c r="E568" s="519">
        <v>0</v>
      </c>
      <c r="F568" s="520">
        <v>0</v>
      </c>
    </row>
    <row r="569" spans="1:6" ht="26.25" customHeight="1">
      <c r="A569" s="626" t="s">
        <v>1217</v>
      </c>
      <c r="B569" s="519">
        <v>0</v>
      </c>
      <c r="C569" s="519">
        <v>1998876</v>
      </c>
      <c r="D569" s="519">
        <v>0</v>
      </c>
      <c r="E569" s="519">
        <v>0</v>
      </c>
      <c r="F569" s="520">
        <v>299831</v>
      </c>
    </row>
    <row r="570" spans="1:6" ht="48" customHeight="1">
      <c r="A570" s="626" t="s">
        <v>1218</v>
      </c>
      <c r="B570" s="519">
        <v>0</v>
      </c>
      <c r="C570" s="519">
        <v>0</v>
      </c>
      <c r="D570" s="519">
        <v>0</v>
      </c>
      <c r="E570" s="519">
        <v>0</v>
      </c>
      <c r="F570" s="520">
        <v>0</v>
      </c>
    </row>
    <row r="571" spans="1:6" ht="12.75" customHeight="1">
      <c r="A571" s="1182" t="s">
        <v>1219</v>
      </c>
      <c r="B571" s="519">
        <v>0</v>
      </c>
      <c r="C571" s="519">
        <v>0</v>
      </c>
      <c r="D571" s="519">
        <v>0</v>
      </c>
      <c r="E571" s="519">
        <v>350369</v>
      </c>
      <c r="F571" s="520">
        <v>227740</v>
      </c>
    </row>
    <row r="572" spans="1:6" ht="12.75" customHeight="1">
      <c r="A572" s="626" t="s">
        <v>1220</v>
      </c>
      <c r="B572" s="519">
        <v>0</v>
      </c>
      <c r="C572" s="519">
        <v>0</v>
      </c>
      <c r="D572" s="519">
        <v>0</v>
      </c>
      <c r="E572" s="519">
        <v>350369</v>
      </c>
      <c r="F572" s="520">
        <v>227740</v>
      </c>
    </row>
    <row r="573" spans="1:6" ht="12.75" customHeight="1">
      <c r="A573" s="1182" t="s">
        <v>1219</v>
      </c>
      <c r="B573" s="519">
        <v>0</v>
      </c>
      <c r="C573" s="519">
        <v>0</v>
      </c>
      <c r="D573" s="519">
        <v>0</v>
      </c>
      <c r="E573" s="519">
        <v>0</v>
      </c>
      <c r="F573" s="520">
        <v>0</v>
      </c>
    </row>
    <row r="574" spans="1:6" ht="24.75" customHeight="1">
      <c r="A574" s="626" t="s">
        <v>1221</v>
      </c>
      <c r="B574" s="519">
        <v>0</v>
      </c>
      <c r="C574" s="519">
        <v>0</v>
      </c>
      <c r="D574" s="519">
        <v>0</v>
      </c>
      <c r="E574" s="519">
        <v>0</v>
      </c>
      <c r="F574" s="520">
        <v>0</v>
      </c>
    </row>
    <row r="575" spans="1:6" ht="12.75" customHeight="1">
      <c r="A575" s="552" t="s">
        <v>1222</v>
      </c>
      <c r="B575" s="610"/>
      <c r="C575" s="610"/>
      <c r="D575" s="610"/>
      <c r="E575" s="610"/>
      <c r="F575" s="1184"/>
    </row>
    <row r="576" spans="1:6" ht="12" customHeight="1">
      <c r="A576" s="1179" t="s">
        <v>1100</v>
      </c>
      <c r="B576" s="624">
        <f>SUM(B577:B581)</f>
        <v>0</v>
      </c>
      <c r="C576" s="624">
        <f>SUM(C577:C581)</f>
        <v>0</v>
      </c>
      <c r="D576" s="624">
        <f>SUM(D577:D581)</f>
        <v>0</v>
      </c>
      <c r="E576" s="624">
        <f>SUM(E577:E581)</f>
        <v>0</v>
      </c>
      <c r="F576" s="625">
        <f>SUM(F577:F581)</f>
        <v>0</v>
      </c>
    </row>
    <row r="577" spans="1:7" ht="12" customHeight="1">
      <c r="A577" s="626" t="s">
        <v>1223</v>
      </c>
      <c r="B577" s="519">
        <v>0</v>
      </c>
      <c r="C577" s="610"/>
      <c r="D577" s="610"/>
      <c r="E577" s="610"/>
      <c r="F577" s="520"/>
    </row>
    <row r="578" spans="1:7" ht="24" customHeight="1">
      <c r="A578" s="626" t="s">
        <v>1224</v>
      </c>
      <c r="B578" s="610"/>
      <c r="C578" s="519">
        <v>0</v>
      </c>
      <c r="D578" s="519">
        <v>0</v>
      </c>
      <c r="E578" s="519">
        <v>0</v>
      </c>
      <c r="F578" s="520">
        <v>0</v>
      </c>
    </row>
    <row r="579" spans="1:7" ht="12" customHeight="1">
      <c r="A579" s="626" t="s">
        <v>1225</v>
      </c>
      <c r="B579" s="610"/>
      <c r="C579" s="519">
        <v>0</v>
      </c>
      <c r="D579" s="519">
        <v>0</v>
      </c>
      <c r="E579" s="519">
        <v>0</v>
      </c>
      <c r="F579" s="520">
        <v>0</v>
      </c>
    </row>
    <row r="580" spans="1:7" ht="24.75" customHeight="1">
      <c r="A580" s="626" t="s">
        <v>1226</v>
      </c>
      <c r="B580" s="610"/>
      <c r="C580" s="519">
        <v>0</v>
      </c>
      <c r="D580" s="519">
        <v>0</v>
      </c>
      <c r="E580" s="519">
        <v>0</v>
      </c>
      <c r="F580" s="520">
        <v>0</v>
      </c>
    </row>
    <row r="581" spans="1:7" ht="12" customHeight="1">
      <c r="A581" s="626" t="s">
        <v>1227</v>
      </c>
      <c r="B581" s="519"/>
      <c r="C581" s="519">
        <v>0</v>
      </c>
      <c r="D581" s="519">
        <v>0</v>
      </c>
      <c r="E581" s="519">
        <v>0</v>
      </c>
      <c r="F581" s="520">
        <v>0</v>
      </c>
    </row>
    <row r="582" spans="1:7" ht="12" customHeight="1">
      <c r="A582" s="1179" t="s">
        <v>1228</v>
      </c>
      <c r="B582" s="610"/>
      <c r="C582" s="519">
        <v>0</v>
      </c>
      <c r="D582" s="519">
        <v>0</v>
      </c>
      <c r="E582" s="519">
        <v>0</v>
      </c>
      <c r="F582" s="520">
        <v>0</v>
      </c>
    </row>
    <row r="583" spans="1:7" ht="12" customHeight="1">
      <c r="A583" s="1183" t="s">
        <v>1212</v>
      </c>
      <c r="B583" s="610"/>
      <c r="C583" s="610"/>
      <c r="D583" s="610"/>
      <c r="E583" s="610"/>
      <c r="F583" s="1201">
        <f>+F565+F566+F567+F575+F576+F582</f>
        <v>539244</v>
      </c>
    </row>
    <row r="584" spans="1:7" ht="12" customHeight="1">
      <c r="A584" s="1185" t="s">
        <v>1233</v>
      </c>
      <c r="B584" s="715"/>
      <c r="C584" s="715"/>
      <c r="D584" s="715"/>
      <c r="E584" s="715"/>
      <c r="F584" s="1202">
        <f>IFERROR(F563/F583*100,0)</f>
        <v>918.94726691442088</v>
      </c>
    </row>
    <row r="585" spans="1:7" ht="21.75" customHeight="1">
      <c r="A585" s="1204" t="s">
        <v>1230</v>
      </c>
      <c r="B585" s="1204"/>
      <c r="C585" s="1204"/>
      <c r="D585" s="1204"/>
      <c r="E585" s="1204"/>
      <c r="F585" s="1204"/>
    </row>
    <row r="586" spans="1:7" ht="12" customHeight="1"/>
    <row r="587" spans="1:7" ht="15.75">
      <c r="A587" s="485" t="s">
        <v>1234</v>
      </c>
      <c r="B587" s="603"/>
      <c r="C587" s="603"/>
      <c r="D587" s="603"/>
      <c r="E587" s="603"/>
      <c r="F587" s="603"/>
      <c r="G587" s="603"/>
    </row>
    <row r="588" spans="1:7" ht="6.75" customHeight="1">
      <c r="A588" s="485"/>
      <c r="B588" s="603"/>
      <c r="C588" s="603"/>
      <c r="D588" s="603"/>
      <c r="E588" s="603"/>
      <c r="F588" s="603"/>
      <c r="G588" s="603"/>
    </row>
    <row r="589" spans="1:7" ht="15.75">
      <c r="A589" s="485" t="s">
        <v>1235</v>
      </c>
      <c r="B589" s="603"/>
      <c r="C589" s="603"/>
      <c r="D589" s="603"/>
      <c r="E589" s="603"/>
      <c r="F589" s="603"/>
      <c r="G589" s="603"/>
    </row>
    <row r="590" spans="1:7" ht="7.5" customHeight="1">
      <c r="A590" s="603"/>
      <c r="B590" s="603"/>
      <c r="C590" s="603"/>
      <c r="D590" s="603"/>
      <c r="E590" s="603"/>
      <c r="F590" s="603"/>
      <c r="G590" s="603"/>
    </row>
    <row r="591" spans="1:7" ht="24">
      <c r="A591" s="632"/>
      <c r="B591" s="633" t="s">
        <v>1236</v>
      </c>
      <c r="C591" s="634" t="s">
        <v>1237</v>
      </c>
      <c r="D591" s="603"/>
      <c r="E591" s="603"/>
      <c r="F591" s="603"/>
      <c r="G591" s="603"/>
    </row>
    <row r="592" spans="1:7" ht="24">
      <c r="A592" s="635" t="s">
        <v>1238</v>
      </c>
      <c r="B592" s="636"/>
      <c r="C592" s="637"/>
      <c r="D592" s="603"/>
      <c r="E592" s="603"/>
      <c r="F592" s="603"/>
      <c r="G592" s="603"/>
    </row>
    <row r="593" spans="1:7" ht="48">
      <c r="A593" s="635" t="s">
        <v>1239</v>
      </c>
      <c r="B593" s="636"/>
      <c r="C593" s="637"/>
      <c r="D593" s="603"/>
      <c r="E593" s="603"/>
      <c r="F593" s="603"/>
      <c r="G593" s="603"/>
    </row>
    <row r="594" spans="1:7" ht="36">
      <c r="A594" s="635" t="s">
        <v>1240</v>
      </c>
      <c r="B594" s="636"/>
      <c r="C594" s="637"/>
      <c r="D594" s="603"/>
      <c r="E594" s="603"/>
      <c r="F594" s="603"/>
      <c r="G594" s="603"/>
    </row>
    <row r="595" spans="1:7" ht="48">
      <c r="A595" s="635" t="s">
        <v>1241</v>
      </c>
      <c r="B595" s="636"/>
      <c r="C595" s="637"/>
      <c r="D595" s="603"/>
      <c r="E595" s="603"/>
      <c r="F595" s="603"/>
      <c r="G595" s="603"/>
    </row>
    <row r="596" spans="1:7" ht="36">
      <c r="A596" s="635" t="s">
        <v>1242</v>
      </c>
      <c r="B596" s="636"/>
      <c r="C596" s="637"/>
      <c r="D596" s="603"/>
      <c r="E596" s="603"/>
      <c r="F596" s="603"/>
      <c r="G596" s="603"/>
    </row>
    <row r="597" spans="1:7" ht="36">
      <c r="A597" s="635" t="s">
        <v>1243</v>
      </c>
      <c r="B597" s="636"/>
      <c r="C597" s="637"/>
      <c r="D597" s="603"/>
      <c r="E597" s="603"/>
      <c r="F597" s="603"/>
      <c r="G597" s="603"/>
    </row>
    <row r="598" spans="1:7">
      <c r="A598" s="638" t="s">
        <v>1244</v>
      </c>
      <c r="B598" s="639"/>
      <c r="C598" s="640"/>
      <c r="D598" s="603"/>
      <c r="E598" s="603"/>
      <c r="F598" s="603"/>
      <c r="G598" s="603"/>
    </row>
    <row r="599" spans="1:7">
      <c r="A599" s="617" t="s">
        <v>1245</v>
      </c>
      <c r="B599" s="603"/>
      <c r="C599" s="603"/>
      <c r="D599" s="603"/>
      <c r="E599" s="603"/>
      <c r="F599" s="603"/>
      <c r="G599" s="603"/>
    </row>
    <row r="600" spans="1:7">
      <c r="A600" s="617" t="s">
        <v>1246</v>
      </c>
      <c r="B600" s="603"/>
      <c r="C600" s="603"/>
      <c r="D600" s="603"/>
      <c r="E600" s="603"/>
      <c r="F600" s="603"/>
      <c r="G600" s="603"/>
    </row>
    <row r="601" spans="1:7">
      <c r="A601" s="617"/>
      <c r="B601" s="603"/>
      <c r="C601" s="603"/>
      <c r="D601" s="603"/>
      <c r="E601" s="603"/>
      <c r="F601" s="603"/>
      <c r="G601" s="603"/>
    </row>
    <row r="602" spans="1:7" ht="15.75">
      <c r="A602" s="485" t="s">
        <v>1247</v>
      </c>
      <c r="B602" s="603"/>
      <c r="C602" s="603"/>
      <c r="D602" s="603"/>
      <c r="E602" s="603"/>
      <c r="F602" s="603"/>
      <c r="G602" s="603"/>
    </row>
    <row r="603" spans="1:7">
      <c r="A603" s="603"/>
      <c r="B603" s="603"/>
      <c r="C603" s="603"/>
      <c r="D603" s="603"/>
      <c r="E603" s="603"/>
      <c r="F603" s="603"/>
      <c r="G603" s="603"/>
    </row>
    <row r="604" spans="1:7" ht="24">
      <c r="A604" s="641" t="s">
        <v>1248</v>
      </c>
      <c r="B604" s="642" t="s">
        <v>1249</v>
      </c>
      <c r="C604" s="634" t="s">
        <v>1250</v>
      </c>
      <c r="D604" s="603"/>
      <c r="E604" s="603"/>
      <c r="F604" s="603"/>
      <c r="G604" s="603"/>
    </row>
    <row r="605" spans="1:7" ht="25.5">
      <c r="A605" s="643" t="s">
        <v>1251</v>
      </c>
      <c r="B605" s="644">
        <v>5974518</v>
      </c>
      <c r="C605" s="637">
        <v>5836690</v>
      </c>
      <c r="D605" s="603"/>
      <c r="E605" s="603"/>
      <c r="F605" s="603"/>
      <c r="G605" s="603"/>
    </row>
    <row r="606" spans="1:7">
      <c r="A606" s="643" t="s">
        <v>1252</v>
      </c>
      <c r="B606" s="644">
        <v>-35862</v>
      </c>
      <c r="C606" s="637">
        <v>-35461</v>
      </c>
      <c r="D606" s="603"/>
      <c r="E606" s="603"/>
      <c r="F606" s="603"/>
      <c r="G606" s="603"/>
    </row>
    <row r="607" spans="1:7">
      <c r="A607" s="643" t="s">
        <v>1253</v>
      </c>
      <c r="B607" s="644">
        <v>5938656</v>
      </c>
      <c r="C607" s="637">
        <v>5801229</v>
      </c>
      <c r="D607" s="603"/>
      <c r="E607" s="603"/>
      <c r="F607" s="603"/>
      <c r="G607" s="603"/>
    </row>
    <row r="608" spans="1:7">
      <c r="A608" s="645" t="s">
        <v>1254</v>
      </c>
      <c r="B608" s="646"/>
      <c r="C608" s="647"/>
      <c r="D608" s="603"/>
      <c r="E608" s="603"/>
      <c r="F608" s="603"/>
      <c r="G608" s="603"/>
    </row>
    <row r="609" spans="1:7">
      <c r="A609" s="643" t="s">
        <v>1255</v>
      </c>
      <c r="B609" s="644">
        <v>0</v>
      </c>
      <c r="C609" s="637">
        <v>0</v>
      </c>
      <c r="D609" s="603"/>
      <c r="E609" s="603"/>
      <c r="F609" s="603"/>
      <c r="G609" s="603"/>
    </row>
    <row r="610" spans="1:7" ht="25.5">
      <c r="A610" s="643" t="s">
        <v>1256</v>
      </c>
      <c r="B610" s="644">
        <v>0</v>
      </c>
      <c r="C610" s="637">
        <v>0</v>
      </c>
      <c r="D610" s="603"/>
      <c r="E610" s="603"/>
      <c r="F610" s="603"/>
      <c r="G610" s="603"/>
    </row>
    <row r="611" spans="1:7">
      <c r="A611" s="643" t="s">
        <v>1257</v>
      </c>
      <c r="B611" s="644">
        <v>13203</v>
      </c>
      <c r="C611" s="637">
        <v>19846</v>
      </c>
      <c r="D611" s="603"/>
      <c r="E611" s="603"/>
      <c r="F611" s="603"/>
      <c r="G611" s="603"/>
    </row>
    <row r="612" spans="1:7">
      <c r="A612" s="645" t="s">
        <v>1258</v>
      </c>
      <c r="B612" s="646"/>
      <c r="C612" s="647"/>
      <c r="D612" s="603"/>
      <c r="E612" s="603"/>
      <c r="F612" s="603"/>
      <c r="G612" s="603"/>
    </row>
    <row r="613" spans="1:7" ht="38.25">
      <c r="A613" s="643" t="s">
        <v>1259</v>
      </c>
      <c r="B613" s="644">
        <v>0</v>
      </c>
      <c r="C613" s="637">
        <v>0</v>
      </c>
      <c r="D613" s="603"/>
      <c r="E613" s="603"/>
      <c r="F613" s="603"/>
      <c r="G613" s="603"/>
    </row>
    <row r="614" spans="1:7">
      <c r="A614" s="643" t="s">
        <v>1260</v>
      </c>
      <c r="B614" s="644">
        <v>0</v>
      </c>
      <c r="C614" s="637">
        <v>0</v>
      </c>
      <c r="D614" s="603"/>
      <c r="E614" s="603"/>
      <c r="F614" s="603"/>
      <c r="G614" s="603"/>
    </row>
    <row r="615" spans="1:7" ht="25.5">
      <c r="A615" s="643" t="s">
        <v>1261</v>
      </c>
      <c r="B615" s="644">
        <v>0</v>
      </c>
      <c r="C615" s="637">
        <v>0</v>
      </c>
      <c r="D615" s="603"/>
      <c r="E615" s="603"/>
      <c r="F615" s="603"/>
      <c r="G615" s="603"/>
    </row>
    <row r="616" spans="1:7">
      <c r="A616" s="645" t="s">
        <v>1262</v>
      </c>
      <c r="B616" s="646"/>
      <c r="C616" s="647"/>
      <c r="D616" s="603"/>
      <c r="E616" s="603"/>
      <c r="F616" s="603"/>
      <c r="G616" s="603"/>
    </row>
    <row r="617" spans="1:7">
      <c r="A617" s="643" t="s">
        <v>1263</v>
      </c>
      <c r="B617" s="644">
        <v>463844</v>
      </c>
      <c r="C617" s="637">
        <v>599144</v>
      </c>
      <c r="D617" s="603"/>
      <c r="E617" s="603"/>
      <c r="F617" s="603"/>
      <c r="G617" s="603"/>
    </row>
    <row r="618" spans="1:7" ht="25.5">
      <c r="A618" s="643" t="s">
        <v>1264</v>
      </c>
      <c r="B618" s="644">
        <v>0</v>
      </c>
      <c r="C618" s="637">
        <v>0</v>
      </c>
      <c r="D618" s="603"/>
      <c r="E618" s="603"/>
      <c r="F618" s="603"/>
      <c r="G618" s="603"/>
    </row>
    <row r="619" spans="1:7">
      <c r="A619" s="643" t="s">
        <v>1265</v>
      </c>
      <c r="B619" s="644">
        <v>463844</v>
      </c>
      <c r="C619" s="637">
        <v>599144</v>
      </c>
      <c r="D619" s="603"/>
      <c r="E619" s="603"/>
      <c r="F619" s="603"/>
      <c r="G619" s="603"/>
    </row>
    <row r="620" spans="1:7">
      <c r="A620" s="645" t="s">
        <v>1266</v>
      </c>
      <c r="B620" s="646"/>
      <c r="C620" s="647"/>
      <c r="D620" s="603"/>
      <c r="E620" s="603"/>
      <c r="F620" s="603"/>
      <c r="G620" s="603"/>
    </row>
    <row r="621" spans="1:7">
      <c r="A621" s="643" t="s">
        <v>1267</v>
      </c>
      <c r="B621" s="644">
        <v>334233</v>
      </c>
      <c r="C621" s="637">
        <v>334344</v>
      </c>
      <c r="D621" s="603"/>
      <c r="E621" s="603"/>
      <c r="F621" s="603"/>
      <c r="G621" s="603"/>
    </row>
    <row r="622" spans="1:7">
      <c r="A622" s="643" t="s">
        <v>1244</v>
      </c>
      <c r="B622" s="644">
        <v>6415703</v>
      </c>
      <c r="C622" s="637">
        <v>6420219</v>
      </c>
      <c r="D622" s="603"/>
      <c r="E622" s="603"/>
      <c r="F622" s="603"/>
      <c r="G622" s="603"/>
    </row>
    <row r="623" spans="1:7">
      <c r="A623" s="645" t="s">
        <v>1268</v>
      </c>
      <c r="B623" s="646"/>
      <c r="C623" s="647"/>
      <c r="D623" s="603"/>
      <c r="E623" s="603"/>
      <c r="F623" s="603"/>
      <c r="G623" s="603"/>
    </row>
    <row r="624" spans="1:7">
      <c r="A624" s="648" t="s">
        <v>1268</v>
      </c>
      <c r="B624" s="649">
        <v>5.23</v>
      </c>
      <c r="C624" s="650">
        <v>5.21</v>
      </c>
      <c r="D624" s="603"/>
      <c r="E624" s="603"/>
      <c r="F624" s="603"/>
      <c r="G624" s="603"/>
    </row>
    <row r="625" spans="1:7">
      <c r="A625" s="617" t="s">
        <v>1269</v>
      </c>
      <c r="B625" s="603"/>
      <c r="C625" s="603"/>
      <c r="D625" s="603"/>
      <c r="E625" s="603"/>
      <c r="F625" s="603"/>
      <c r="G625" s="603"/>
    </row>
    <row r="626" spans="1:7" ht="6.75" customHeight="1">
      <c r="A626" s="651"/>
      <c r="B626" s="603"/>
      <c r="C626" s="603"/>
      <c r="D626" s="603"/>
      <c r="E626" s="603"/>
      <c r="F626" s="603"/>
      <c r="G626" s="603"/>
    </row>
    <row r="627" spans="1:7" ht="15.75" customHeight="1">
      <c r="A627" s="483" t="s">
        <v>1270</v>
      </c>
      <c r="B627" s="603"/>
      <c r="C627" s="603"/>
      <c r="D627" s="603"/>
      <c r="E627" s="603"/>
      <c r="F627" s="603"/>
      <c r="G627" s="603"/>
    </row>
    <row r="628" spans="1:7" ht="6.75" customHeight="1">
      <c r="A628" s="651"/>
      <c r="B628" s="603"/>
      <c r="C628" s="603"/>
      <c r="D628" s="603"/>
      <c r="E628" s="603"/>
      <c r="F628" s="603"/>
      <c r="G628" s="603"/>
    </row>
    <row r="629" spans="1:7" ht="15.75" customHeight="1">
      <c r="A629" s="483" t="s">
        <v>1271</v>
      </c>
      <c r="B629" s="603"/>
      <c r="C629" s="603"/>
      <c r="D629" s="603"/>
      <c r="E629" s="603"/>
      <c r="F629" s="603"/>
      <c r="G629" s="603"/>
    </row>
    <row r="630" spans="1:7" ht="7.5" customHeight="1">
      <c r="A630" s="603"/>
      <c r="B630" s="603"/>
      <c r="C630" s="603"/>
      <c r="D630" s="603"/>
      <c r="E630" s="603"/>
      <c r="F630" s="603"/>
      <c r="G630" s="603"/>
    </row>
    <row r="631" spans="1:7" ht="12.75" customHeight="1">
      <c r="A631" s="1287"/>
      <c r="B631" s="1289" t="s">
        <v>1272</v>
      </c>
      <c r="C631" s="1289"/>
      <c r="D631" s="1289" t="s">
        <v>1273</v>
      </c>
      <c r="E631" s="1290"/>
    </row>
    <row r="632" spans="1:7" ht="24">
      <c r="A632" s="1288"/>
      <c r="B632" s="268" t="s">
        <v>562</v>
      </c>
      <c r="C632" s="268" t="s">
        <v>563</v>
      </c>
      <c r="D632" s="268" t="s">
        <v>562</v>
      </c>
      <c r="E632" s="269" t="s">
        <v>563</v>
      </c>
    </row>
    <row r="633" spans="1:7" ht="12" customHeight="1">
      <c r="A633" s="444" t="s">
        <v>1274</v>
      </c>
      <c r="B633" s="257">
        <f>SUM(B634:B638)</f>
        <v>0</v>
      </c>
      <c r="C633" s="257">
        <f>SUM(C634:C638)</f>
        <v>0</v>
      </c>
      <c r="D633" s="257">
        <f>SUM(D634:D638)</f>
        <v>0</v>
      </c>
      <c r="E633" s="258">
        <f>SUM(E634:E638)</f>
        <v>0</v>
      </c>
    </row>
    <row r="634" spans="1:7" ht="12" customHeight="1">
      <c r="A634" s="242" t="s">
        <v>1092</v>
      </c>
      <c r="B634" s="259"/>
      <c r="C634" s="259"/>
      <c r="D634" s="259"/>
      <c r="E634" s="238"/>
    </row>
    <row r="635" spans="1:7" ht="12" customHeight="1">
      <c r="A635" s="242" t="s">
        <v>1090</v>
      </c>
      <c r="B635" s="259"/>
      <c r="C635" s="259"/>
      <c r="D635" s="259"/>
      <c r="E635" s="238"/>
    </row>
    <row r="636" spans="1:7" ht="24">
      <c r="A636" s="551" t="s">
        <v>1093</v>
      </c>
      <c r="B636" s="259"/>
      <c r="C636" s="259"/>
      <c r="D636" s="259"/>
      <c r="E636" s="238"/>
    </row>
    <row r="637" spans="1:7" ht="12" customHeight="1">
      <c r="A637" s="551" t="s">
        <v>1096</v>
      </c>
      <c r="B637" s="259"/>
      <c r="C637" s="259"/>
      <c r="D637" s="259"/>
      <c r="E637" s="238"/>
    </row>
    <row r="638" spans="1:7" ht="12" customHeight="1">
      <c r="A638" s="242" t="s">
        <v>1186</v>
      </c>
      <c r="B638" s="259"/>
      <c r="C638" s="259"/>
      <c r="D638" s="259"/>
      <c r="E638" s="238"/>
    </row>
    <row r="639" spans="1:7" ht="12" customHeight="1">
      <c r="A639" s="444" t="s">
        <v>1275</v>
      </c>
      <c r="B639" s="257">
        <f>SUM(B640:B644)</f>
        <v>0</v>
      </c>
      <c r="C639" s="257">
        <f>SUM(C640:C644)</f>
        <v>0</v>
      </c>
      <c r="D639" s="257">
        <f>SUM(D640:D644)</f>
        <v>0</v>
      </c>
      <c r="E639" s="258">
        <f>SUM(E640:E644)</f>
        <v>0</v>
      </c>
    </row>
    <row r="640" spans="1:7" ht="12" customHeight="1">
      <c r="A640" s="242" t="s">
        <v>1103</v>
      </c>
      <c r="B640" s="259"/>
      <c r="C640" s="259"/>
      <c r="D640" s="259"/>
      <c r="E640" s="238"/>
    </row>
    <row r="641" spans="1:21" ht="12" customHeight="1">
      <c r="A641" s="242" t="s">
        <v>1131</v>
      </c>
      <c r="B641" s="259"/>
      <c r="C641" s="259"/>
      <c r="D641" s="259"/>
      <c r="E641" s="238"/>
    </row>
    <row r="642" spans="1:21" ht="12" customHeight="1">
      <c r="A642" s="242" t="s">
        <v>1143</v>
      </c>
      <c r="B642" s="259"/>
      <c r="C642" s="259"/>
      <c r="D642" s="259"/>
      <c r="E642" s="238"/>
    </row>
    <row r="643" spans="1:21" ht="12" customHeight="1">
      <c r="A643" s="242" t="s">
        <v>1107</v>
      </c>
      <c r="B643" s="259"/>
      <c r="C643" s="259"/>
      <c r="D643" s="259"/>
      <c r="E643" s="238"/>
    </row>
    <row r="644" spans="1:21" ht="12" customHeight="1">
      <c r="A644" s="304" t="s">
        <v>1276</v>
      </c>
      <c r="B644" s="286"/>
      <c r="C644" s="286"/>
      <c r="D644" s="286"/>
      <c r="E644" s="307"/>
    </row>
    <row r="645" spans="1:21" ht="7.5" customHeight="1">
      <c r="A645" s="234"/>
    </row>
    <row r="646" spans="1:21" s="4" customFormat="1" ht="12">
      <c r="A646" s="236"/>
    </row>
    <row r="647" spans="1:21" s="4" customFormat="1" ht="12">
      <c r="A647" s="236"/>
    </row>
    <row r="648" spans="1:21" ht="15">
      <c r="A648" s="510"/>
    </row>
  </sheetData>
  <sheetProtection password="CF27" sheet="1"/>
  <mergeCells count="31">
    <mergeCell ref="U147:U148"/>
    <mergeCell ref="T147:T148"/>
    <mergeCell ref="B396:C396"/>
    <mergeCell ref="D421:E421"/>
    <mergeCell ref="S118:S119"/>
    <mergeCell ref="B118:R118"/>
    <mergeCell ref="S147:S148"/>
    <mergeCell ref="A211:A213"/>
    <mergeCell ref="B211:D211"/>
    <mergeCell ref="B147:R147"/>
    <mergeCell ref="A174:A175"/>
    <mergeCell ref="E212:E213"/>
    <mergeCell ref="B174:F174"/>
    <mergeCell ref="E211:F211"/>
    <mergeCell ref="B212:C212"/>
    <mergeCell ref="A147:A148"/>
    <mergeCell ref="D212:D213"/>
    <mergeCell ref="F212:F213"/>
    <mergeCell ref="A631:A632"/>
    <mergeCell ref="B631:C631"/>
    <mergeCell ref="D631:E631"/>
    <mergeCell ref="A234:G234"/>
    <mergeCell ref="A235:F235"/>
    <mergeCell ref="D396:E396"/>
    <mergeCell ref="B428:C428"/>
    <mergeCell ref="D428:E428"/>
    <mergeCell ref="B547:E547"/>
    <mergeCell ref="B507:E507"/>
    <mergeCell ref="F507:F508"/>
    <mergeCell ref="F547:F548"/>
    <mergeCell ref="D453:E453"/>
  </mergeCells>
  <phoneticPr fontId="0" type="noConversion"/>
  <pageMargins left="0.15748031496063" right="0.15748031496063" top="0.43307086614173201" bottom="0.43307086614173201" header="0.27559055118110198" footer="0.27559055118110198"/>
  <pageSetup scale="45" orientation="landscape" r:id="rId1"/>
  <headerFooter alignWithMargins="0">
    <oddFooter>&amp;C&amp;A-&amp;P</oddFooter>
  </headerFooter>
  <rowBreaks count="8" manualBreakCount="8">
    <brk id="114" max="20" man="1"/>
    <brk id="171" max="20" man="1"/>
    <brk id="242" max="20" man="1"/>
    <brk id="321" max="20" man="1"/>
    <brk id="391" max="20" man="1"/>
    <brk id="459" max="20" man="1"/>
    <brk id="601" max="20" man="1"/>
    <brk id="645" max="8" man="1"/>
  </rowBreaks>
  <ignoredErrors>
    <ignoredError sqref="B285:C285 D285 C536:F536 B527:E527" unlockedFormula="1"/>
    <ignoredError sqref="E284" formula="1"/>
  </ignoredErrors>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1"/>
  <dimension ref="A1:U1264"/>
  <sheetViews>
    <sheetView view="pageBreakPreview" zoomScaleNormal="90" zoomScaleSheetLayoutView="100" workbookViewId="0"/>
  </sheetViews>
  <sheetFormatPr defaultColWidth="9.140625" defaultRowHeight="12.75"/>
  <cols>
    <col min="1" max="1" width="49.140625" style="603" customWidth="1"/>
    <col min="2" max="3" width="14.28515625" style="603" customWidth="1"/>
    <col min="4" max="9" width="12.7109375" style="603" customWidth="1"/>
    <col min="10" max="10" width="11.85546875" style="603" customWidth="1"/>
    <col min="11" max="11" width="11" style="603" customWidth="1"/>
    <col min="12" max="13" width="10.7109375" style="603" customWidth="1"/>
    <col min="14" max="14" width="10.28515625" style="603" customWidth="1"/>
    <col min="15" max="15" width="10.7109375" style="603" customWidth="1"/>
    <col min="16" max="16" width="9.85546875" style="603" customWidth="1"/>
    <col min="17" max="17" width="10.28515625" style="603" customWidth="1"/>
    <col min="18" max="18" width="9.28515625" style="603" customWidth="1"/>
    <col min="19" max="21" width="9.5703125" style="603" customWidth="1"/>
    <col min="22" max="16384" width="9.140625" style="603"/>
  </cols>
  <sheetData>
    <row r="1" spans="1:5" ht="18">
      <c r="A1" s="652" t="s">
        <v>1277</v>
      </c>
    </row>
    <row r="2" spans="1:5" ht="20.25">
      <c r="A2" s="486" t="s">
        <v>1278</v>
      </c>
    </row>
    <row r="3" spans="1:5" ht="13.5" customHeight="1">
      <c r="A3" s="486"/>
    </row>
    <row r="4" spans="1:5" ht="15.75">
      <c r="A4" s="483" t="s">
        <v>1279</v>
      </c>
    </row>
    <row r="5" spans="1:5" ht="10.5" customHeight="1">
      <c r="A5" s="483"/>
    </row>
    <row r="6" spans="1:5" ht="15.75">
      <c r="A6" s="483" t="s">
        <v>1280</v>
      </c>
    </row>
    <row r="7" spans="1:5" ht="48">
      <c r="A7" s="578"/>
      <c r="B7" s="597" t="s">
        <v>1281</v>
      </c>
      <c r="C7" s="598" t="s">
        <v>1282</v>
      </c>
      <c r="D7" s="653"/>
      <c r="E7" s="653"/>
    </row>
    <row r="8" spans="1:5" ht="12.75" customHeight="1">
      <c r="A8" s="581" t="s">
        <v>1283</v>
      </c>
      <c r="B8" s="259">
        <f>+malibünye1!B8</f>
        <v>0</v>
      </c>
      <c r="C8" s="307">
        <f>+malibünye1!C8</f>
        <v>0</v>
      </c>
      <c r="D8" s="653"/>
      <c r="E8" s="653"/>
    </row>
    <row r="9" spans="1:5" ht="24">
      <c r="A9" s="582" t="s">
        <v>1284</v>
      </c>
      <c r="B9" s="238">
        <f>+malibünye1!B9</f>
        <v>175000</v>
      </c>
      <c r="C9" s="228"/>
      <c r="D9" s="653"/>
      <c r="E9" s="653"/>
    </row>
    <row r="10" spans="1:5" ht="12.75" customHeight="1">
      <c r="A10" s="583" t="s">
        <v>1285</v>
      </c>
      <c r="B10" s="238">
        <f>+malibünye1!B10</f>
        <v>0</v>
      </c>
      <c r="C10" s="228"/>
      <c r="D10" s="653"/>
      <c r="E10" s="653"/>
    </row>
    <row r="11" spans="1:5" ht="12.75" customHeight="1">
      <c r="A11" s="583" t="s">
        <v>1286</v>
      </c>
      <c r="B11" s="238">
        <f>+malibünye1!B11</f>
        <v>27242</v>
      </c>
      <c r="C11" s="228"/>
      <c r="D11" s="653"/>
      <c r="E11" s="653"/>
    </row>
    <row r="12" spans="1:5" ht="24">
      <c r="A12" s="599" t="s">
        <v>1287</v>
      </c>
      <c r="B12" s="238">
        <f>+malibünye1!B12</f>
        <v>0</v>
      </c>
      <c r="C12" s="228"/>
      <c r="D12" s="653"/>
      <c r="E12" s="653"/>
    </row>
    <row r="13" spans="1:5" ht="12.75" customHeight="1">
      <c r="A13" s="583" t="s">
        <v>647</v>
      </c>
      <c r="B13" s="238">
        <f>+malibünye1!B13</f>
        <v>209360</v>
      </c>
      <c r="C13" s="228"/>
      <c r="D13" s="653"/>
      <c r="E13" s="653"/>
    </row>
    <row r="14" spans="1:5" ht="12.75" customHeight="1">
      <c r="A14" s="584" t="s">
        <v>1288</v>
      </c>
      <c r="B14" s="238">
        <f>+malibünye1!B14</f>
        <v>420</v>
      </c>
      <c r="C14" s="228"/>
      <c r="D14" s="653"/>
      <c r="E14" s="653"/>
    </row>
    <row r="15" spans="1:5" ht="12.75" customHeight="1">
      <c r="A15" s="584" t="s">
        <v>1289</v>
      </c>
      <c r="B15" s="238">
        <f>+malibünye1!B15</f>
        <v>208940</v>
      </c>
      <c r="C15" s="228"/>
      <c r="D15" s="653"/>
      <c r="E15" s="653"/>
    </row>
    <row r="16" spans="1:5" ht="24">
      <c r="A16" s="583" t="s">
        <v>1290</v>
      </c>
      <c r="B16" s="238">
        <f>+malibünye1!B16</f>
        <v>0</v>
      </c>
      <c r="C16" s="228"/>
      <c r="D16" s="653"/>
      <c r="E16" s="653"/>
    </row>
    <row r="17" spans="1:5" ht="12.75" customHeight="1">
      <c r="A17" s="585" t="s">
        <v>1291</v>
      </c>
      <c r="B17" s="238">
        <f>+malibünye1!B17</f>
        <v>411602</v>
      </c>
      <c r="C17" s="228"/>
      <c r="D17" s="653"/>
      <c r="E17" s="653"/>
    </row>
    <row r="18" spans="1:5" ht="12.75" customHeight="1">
      <c r="A18" s="586" t="s">
        <v>1292</v>
      </c>
      <c r="B18" s="238">
        <f>+malibünye1!B18</f>
        <v>0</v>
      </c>
      <c r="C18" s="228"/>
      <c r="D18" s="653"/>
      <c r="E18" s="653"/>
    </row>
    <row r="19" spans="1:5">
      <c r="A19" s="587" t="s">
        <v>1293</v>
      </c>
      <c r="B19" s="259">
        <f>+malibünye1!B19</f>
        <v>0</v>
      </c>
      <c r="C19" s="577">
        <f>+malibünye1!C19</f>
        <v>0</v>
      </c>
      <c r="D19" s="653"/>
      <c r="E19" s="653"/>
    </row>
    <row r="20" spans="1:5" ht="36">
      <c r="A20" s="596" t="s">
        <v>1294</v>
      </c>
      <c r="B20" s="259">
        <f>+malibünye1!B20</f>
        <v>6446</v>
      </c>
      <c r="C20" s="238">
        <f>+malibünye1!C20</f>
        <v>0</v>
      </c>
      <c r="D20" s="653"/>
      <c r="E20" s="653"/>
    </row>
    <row r="21" spans="1:5" ht="12.75" customHeight="1">
      <c r="A21" s="588" t="s">
        <v>1295</v>
      </c>
      <c r="B21" s="259">
        <f>+malibünye1!B23</f>
        <v>12379</v>
      </c>
      <c r="C21" s="238">
        <f>+malibünye1!C21</f>
        <v>0</v>
      </c>
      <c r="D21" s="653"/>
      <c r="E21" s="653"/>
    </row>
    <row r="22" spans="1:5">
      <c r="A22" s="587" t="s">
        <v>1296</v>
      </c>
      <c r="B22" s="259">
        <f>+malibünye1!B22</f>
        <v>0</v>
      </c>
      <c r="C22" s="238">
        <f>+malibünye1!C22</f>
        <v>0</v>
      </c>
      <c r="D22" s="653"/>
      <c r="E22" s="653"/>
    </row>
    <row r="23" spans="1:5" ht="24">
      <c r="A23" s="588" t="s">
        <v>1297</v>
      </c>
      <c r="B23" s="259" t="e">
        <f>+malibünye1!#REF!</f>
        <v>#REF!</v>
      </c>
      <c r="C23" s="238">
        <f>+malibünye1!C23</f>
        <v>0</v>
      </c>
      <c r="D23" s="653"/>
      <c r="E23" s="653"/>
    </row>
    <row r="24" spans="1:5" ht="36">
      <c r="A24" s="587" t="s">
        <v>1298</v>
      </c>
      <c r="B24" s="259">
        <f>+malibünye1!B24</f>
        <v>3236</v>
      </c>
      <c r="C24" s="238">
        <f>+malibünye1!C24</f>
        <v>0</v>
      </c>
      <c r="D24" s="653"/>
      <c r="E24" s="653"/>
    </row>
    <row r="25" spans="1:5">
      <c r="A25" s="588" t="s">
        <v>1299</v>
      </c>
      <c r="B25" s="259">
        <f>+malibünye1!B25</f>
        <v>0</v>
      </c>
      <c r="C25" s="238">
        <f>+malibünye1!C25</f>
        <v>0</v>
      </c>
      <c r="D25" s="653"/>
      <c r="E25" s="653"/>
    </row>
    <row r="26" spans="1:5" ht="24">
      <c r="A26" s="587" t="s">
        <v>1300</v>
      </c>
      <c r="B26" s="259">
        <f>+malibünye1!B26</f>
        <v>0</v>
      </c>
      <c r="C26" s="238">
        <f>+malibünye1!C26</f>
        <v>0</v>
      </c>
      <c r="D26" s="653"/>
      <c r="E26" s="653"/>
    </row>
    <row r="27" spans="1:5" ht="12.75" customHeight="1">
      <c r="A27" s="588" t="s">
        <v>1301</v>
      </c>
      <c r="B27" s="259">
        <f>+malibünye1!B27</f>
        <v>0</v>
      </c>
      <c r="C27" s="238">
        <f>+malibünye1!C27</f>
        <v>0</v>
      </c>
      <c r="D27" s="653"/>
      <c r="E27" s="653"/>
    </row>
    <row r="28" spans="1:5" ht="24">
      <c r="A28" s="587" t="s">
        <v>1300</v>
      </c>
      <c r="B28" s="259">
        <f>+malibünye1!B28</f>
        <v>0</v>
      </c>
      <c r="C28" s="238">
        <f>+malibünye1!C28</f>
        <v>0</v>
      </c>
      <c r="D28" s="653"/>
      <c r="E28" s="653"/>
    </row>
    <row r="29" spans="1:5" ht="12.75" customHeight="1">
      <c r="A29" s="588" t="s">
        <v>1302</v>
      </c>
      <c r="B29" s="259">
        <f>+malibünye1!B29</f>
        <v>0</v>
      </c>
      <c r="C29" s="238">
        <f>+malibünye1!C29</f>
        <v>0</v>
      </c>
      <c r="D29" s="653"/>
      <c r="E29" s="653"/>
    </row>
    <row r="30" spans="1:5" ht="24">
      <c r="A30" s="588" t="s">
        <v>1303</v>
      </c>
      <c r="B30" s="259">
        <f>+malibünye1!B30</f>
        <v>0</v>
      </c>
      <c r="C30" s="238">
        <f>+malibünye1!C30</f>
        <v>0</v>
      </c>
      <c r="D30" s="653"/>
      <c r="E30" s="653"/>
    </row>
    <row r="31" spans="1:5">
      <c r="A31" s="588" t="s">
        <v>1304</v>
      </c>
      <c r="B31" s="259">
        <f>+malibünye1!B31</f>
        <v>0</v>
      </c>
      <c r="C31" s="238">
        <f>+malibünye1!C31</f>
        <v>0</v>
      </c>
      <c r="D31" s="653"/>
      <c r="E31" s="653"/>
    </row>
    <row r="32" spans="1:5" ht="60">
      <c r="A32" s="587" t="s">
        <v>1305</v>
      </c>
      <c r="B32" s="259">
        <f>+malibünye1!B32</f>
        <v>0</v>
      </c>
      <c r="C32" s="238">
        <f>+malibünye1!C32</f>
        <v>0</v>
      </c>
      <c r="D32" s="653"/>
      <c r="E32" s="653"/>
    </row>
    <row r="33" spans="1:5" ht="48">
      <c r="A33" s="587" t="s">
        <v>1306</v>
      </c>
      <c r="B33" s="259">
        <f>+malibünye1!B33</f>
        <v>0</v>
      </c>
      <c r="C33" s="238">
        <f>+malibünye1!C33</f>
        <v>0</v>
      </c>
      <c r="D33" s="653"/>
      <c r="E33" s="653"/>
    </row>
    <row r="34" spans="1:5">
      <c r="A34" s="588" t="s">
        <v>1307</v>
      </c>
      <c r="B34" s="259">
        <f>+malibünye1!B34</f>
        <v>0</v>
      </c>
      <c r="C34" s="238">
        <f>+malibünye1!C34</f>
        <v>0</v>
      </c>
      <c r="D34" s="653"/>
      <c r="E34" s="653"/>
    </row>
    <row r="35" spans="1:5" ht="24">
      <c r="A35" s="587" t="s">
        <v>1308</v>
      </c>
      <c r="B35" s="259">
        <f>+malibünye1!B35</f>
        <v>14768</v>
      </c>
      <c r="C35" s="238">
        <f>+malibünye1!C35</f>
        <v>0</v>
      </c>
      <c r="D35" s="653"/>
      <c r="E35" s="653"/>
    </row>
    <row r="36" spans="1:5">
      <c r="A36" s="588" t="s">
        <v>1309</v>
      </c>
      <c r="B36" s="259">
        <f>+malibünye1!B36</f>
        <v>0</v>
      </c>
      <c r="C36" s="238">
        <f>+malibünye1!C36</f>
        <v>0</v>
      </c>
      <c r="D36" s="653"/>
      <c r="E36" s="653"/>
    </row>
    <row r="37" spans="1:5" ht="24">
      <c r="A37" s="589" t="s">
        <v>1310</v>
      </c>
      <c r="B37" s="259">
        <f>+malibünye1!B37</f>
        <v>0</v>
      </c>
      <c r="C37" s="238">
        <f>+malibünye1!C37</f>
        <v>0</v>
      </c>
      <c r="D37" s="653"/>
      <c r="E37" s="653"/>
    </row>
    <row r="38" spans="1:5">
      <c r="A38" s="589" t="s">
        <v>1311</v>
      </c>
      <c r="B38" s="259">
        <f>+malibünye1!B38</f>
        <v>0</v>
      </c>
      <c r="C38" s="238">
        <f>+malibünye1!C38</f>
        <v>0</v>
      </c>
      <c r="D38" s="653"/>
      <c r="E38" s="653"/>
    </row>
    <row r="39" spans="1:5" ht="24">
      <c r="A39" s="589" t="s">
        <v>1312</v>
      </c>
      <c r="B39" s="259">
        <f>+malibünye1!B39</f>
        <v>38436</v>
      </c>
      <c r="C39" s="307">
        <f>+malibünye1!C39</f>
        <v>0</v>
      </c>
      <c r="D39" s="653"/>
      <c r="E39" s="653"/>
    </row>
    <row r="40" spans="1:5" ht="12.75" customHeight="1">
      <c r="A40" s="588" t="s">
        <v>1313</v>
      </c>
      <c r="B40" s="238">
        <f>+malibünye1!B40</f>
        <v>0</v>
      </c>
      <c r="C40" s="228"/>
      <c r="D40" s="653"/>
      <c r="E40" s="653"/>
    </row>
    <row r="41" spans="1:5" ht="36">
      <c r="A41" s="587" t="s">
        <v>1314</v>
      </c>
      <c r="B41" s="238">
        <f>+malibünye1!B41</f>
        <v>0</v>
      </c>
      <c r="C41" s="228"/>
      <c r="D41" s="653"/>
      <c r="E41" s="653"/>
    </row>
    <row r="42" spans="1:5" ht="12.75" customHeight="1">
      <c r="A42" s="590" t="s">
        <v>1315</v>
      </c>
      <c r="B42" s="238">
        <f>+malibünye1!B42</f>
        <v>80445</v>
      </c>
      <c r="C42" s="228"/>
      <c r="D42" s="653"/>
      <c r="E42" s="653"/>
    </row>
    <row r="43" spans="1:5" ht="12.75" customHeight="1">
      <c r="A43" s="590" t="s">
        <v>1316</v>
      </c>
      <c r="B43" s="238">
        <f>+malibünye1!B43</f>
        <v>331157</v>
      </c>
      <c r="C43" s="228"/>
      <c r="D43" s="653"/>
      <c r="E43" s="653"/>
    </row>
    <row r="44" spans="1:5" ht="12.75" customHeight="1">
      <c r="A44" s="591" t="s">
        <v>1317</v>
      </c>
      <c r="B44" s="238">
        <f>+malibünye1!B44</f>
        <v>0</v>
      </c>
      <c r="C44" s="228"/>
      <c r="D44" s="653"/>
      <c r="E44" s="653"/>
    </row>
    <row r="45" spans="1:5" ht="36">
      <c r="A45" s="587" t="s">
        <v>1318</v>
      </c>
      <c r="B45" s="238">
        <f>+malibünye1!B45</f>
        <v>0</v>
      </c>
      <c r="C45" s="228"/>
      <c r="D45" s="653"/>
      <c r="E45" s="653"/>
    </row>
    <row r="46" spans="1:5" ht="36">
      <c r="A46" s="588" t="s">
        <v>1319</v>
      </c>
      <c r="B46" s="238">
        <f>+malibünye1!B46</f>
        <v>0</v>
      </c>
      <c r="C46" s="228"/>
      <c r="D46" s="653"/>
      <c r="E46" s="653"/>
    </row>
    <row r="47" spans="1:5" ht="48">
      <c r="A47" s="587" t="s">
        <v>1320</v>
      </c>
      <c r="B47" s="238">
        <f>+malibünye1!B47</f>
        <v>0</v>
      </c>
      <c r="C47" s="228"/>
      <c r="D47" s="653"/>
      <c r="E47" s="653"/>
    </row>
    <row r="48" spans="1:5" ht="12.75" customHeight="1">
      <c r="A48" s="590" t="s">
        <v>1321</v>
      </c>
      <c r="B48" s="238">
        <f>+malibünye1!B48</f>
        <v>0</v>
      </c>
      <c r="C48" s="228"/>
      <c r="D48" s="653"/>
      <c r="E48" s="653"/>
    </row>
    <row r="49" spans="1:5" ht="12.75" customHeight="1">
      <c r="A49" s="591" t="s">
        <v>1322</v>
      </c>
      <c r="B49" s="238">
        <f>+malibünye1!B49</f>
        <v>0</v>
      </c>
      <c r="C49" s="228"/>
      <c r="D49" s="653"/>
      <c r="E49" s="653"/>
    </row>
    <row r="50" spans="1:5">
      <c r="A50" s="588" t="s">
        <v>1323</v>
      </c>
      <c r="B50" s="259">
        <f>+malibünye1!B50</f>
        <v>0</v>
      </c>
      <c r="C50" s="577">
        <f>+malibünye1!C50</f>
        <v>0</v>
      </c>
      <c r="D50" s="653"/>
      <c r="E50" s="653"/>
    </row>
    <row r="51" spans="1:5">
      <c r="A51" s="587" t="s">
        <v>1324</v>
      </c>
      <c r="B51" s="259">
        <f>+malibünye1!B51</f>
        <v>0</v>
      </c>
      <c r="C51" s="238">
        <f>+malibünye1!C51</f>
        <v>0</v>
      </c>
      <c r="D51" s="653"/>
      <c r="E51" s="653"/>
    </row>
    <row r="52" spans="1:5" ht="60">
      <c r="A52" s="587" t="s">
        <v>1325</v>
      </c>
      <c r="B52" s="259">
        <f>+malibünye1!B52</f>
        <v>0</v>
      </c>
      <c r="C52" s="238">
        <f>+malibünye1!C52</f>
        <v>0</v>
      </c>
      <c r="D52" s="653"/>
      <c r="E52" s="653"/>
    </row>
    <row r="53" spans="1:5" ht="36">
      <c r="A53" s="588" t="s">
        <v>1326</v>
      </c>
      <c r="B53" s="259">
        <f>+malibünye1!B53</f>
        <v>0</v>
      </c>
      <c r="C53" s="307">
        <f>+malibünye1!C53</f>
        <v>0</v>
      </c>
      <c r="D53" s="653"/>
      <c r="E53" s="653"/>
    </row>
    <row r="54" spans="1:5" ht="12.75" customHeight="1">
      <c r="A54" s="588" t="s">
        <v>1313</v>
      </c>
      <c r="B54" s="238">
        <f>+malibünye1!B54</f>
        <v>0</v>
      </c>
      <c r="C54" s="228"/>
      <c r="D54" s="653"/>
      <c r="E54" s="653"/>
    </row>
    <row r="55" spans="1:5" ht="24">
      <c r="A55" s="600" t="s">
        <v>1327</v>
      </c>
      <c r="B55" s="238">
        <f>+malibünye1!B55</f>
        <v>0</v>
      </c>
      <c r="C55" s="228"/>
      <c r="D55" s="653"/>
      <c r="E55" s="653"/>
    </row>
    <row r="56" spans="1:5" ht="36">
      <c r="A56" s="601" t="s">
        <v>1328</v>
      </c>
      <c r="B56" s="259">
        <f>+malibünye1!B56</f>
        <v>0</v>
      </c>
      <c r="C56" s="577">
        <f>+malibünye1!C56</f>
        <v>0</v>
      </c>
      <c r="D56" s="653"/>
      <c r="E56" s="653"/>
    </row>
    <row r="57" spans="1:5" ht="48">
      <c r="A57" s="596" t="s">
        <v>926</v>
      </c>
      <c r="B57" s="259">
        <f>+malibünye1!B57</f>
        <v>0</v>
      </c>
      <c r="C57" s="307">
        <f>+malibünye1!C57</f>
        <v>0</v>
      </c>
      <c r="D57" s="653"/>
      <c r="E57" s="653"/>
    </row>
    <row r="58" spans="1:5" ht="24">
      <c r="A58" s="602" t="s">
        <v>927</v>
      </c>
      <c r="B58" s="238">
        <f>+malibünye1!B58</f>
        <v>0</v>
      </c>
      <c r="C58" s="228"/>
      <c r="D58" s="653"/>
      <c r="E58" s="653"/>
    </row>
    <row r="59" spans="1:5" ht="12.75" customHeight="1">
      <c r="A59" s="592" t="s">
        <v>1329</v>
      </c>
      <c r="B59" s="238">
        <f>+malibünye1!B59</f>
        <v>0</v>
      </c>
      <c r="C59" s="228"/>
      <c r="D59" s="653"/>
      <c r="E59" s="653"/>
    </row>
    <row r="60" spans="1:5" ht="12.75" customHeight="1">
      <c r="A60" s="592" t="s">
        <v>1330</v>
      </c>
      <c r="B60" s="238">
        <f>+malibünye1!B60</f>
        <v>0</v>
      </c>
      <c r="C60" s="228"/>
      <c r="D60" s="653"/>
      <c r="E60" s="653"/>
    </row>
    <row r="61" spans="1:5">
      <c r="A61" s="592" t="s">
        <v>1331</v>
      </c>
      <c r="B61" s="238">
        <f>+malibünye1!B61</f>
        <v>331157</v>
      </c>
      <c r="C61" s="228"/>
      <c r="D61" s="653"/>
      <c r="E61" s="653"/>
    </row>
    <row r="62" spans="1:5" ht="12.75" customHeight="1">
      <c r="A62" s="591" t="s">
        <v>1332</v>
      </c>
      <c r="B62" s="238">
        <f>+malibünye1!B62</f>
        <v>0</v>
      </c>
      <c r="C62" s="228"/>
      <c r="D62" s="653"/>
      <c r="E62" s="653"/>
    </row>
    <row r="63" spans="1:5" ht="24">
      <c r="A63" s="588" t="s">
        <v>1333</v>
      </c>
      <c r="B63" s="238">
        <f>+malibünye1!B63</f>
        <v>0</v>
      </c>
      <c r="C63" s="228"/>
      <c r="D63" s="653"/>
      <c r="E63" s="653"/>
    </row>
    <row r="64" spans="1:5" ht="24">
      <c r="A64" s="587" t="s">
        <v>1333</v>
      </c>
      <c r="B64" s="238">
        <f>+malibünye1!B64</f>
        <v>0</v>
      </c>
      <c r="C64" s="228"/>
      <c r="D64" s="653"/>
      <c r="E64" s="653"/>
    </row>
    <row r="65" spans="1:5">
      <c r="A65" s="588" t="s">
        <v>1334</v>
      </c>
      <c r="B65" s="238">
        <f>+malibünye1!B65</f>
        <v>5218</v>
      </c>
      <c r="C65" s="228"/>
      <c r="D65" s="653"/>
      <c r="E65" s="653"/>
    </row>
    <row r="66" spans="1:5" ht="12.75" customHeight="1">
      <c r="A66" s="590" t="s">
        <v>1335</v>
      </c>
      <c r="B66" s="238">
        <f>+malibünye1!B66</f>
        <v>5218</v>
      </c>
      <c r="C66" s="228"/>
      <c r="D66" s="653"/>
      <c r="E66" s="653"/>
    </row>
    <row r="67" spans="1:5" ht="12.75" customHeight="1">
      <c r="A67" s="591" t="s">
        <v>1336</v>
      </c>
      <c r="B67" s="238">
        <f>+malibünye1!B67</f>
        <v>0</v>
      </c>
      <c r="C67" s="593"/>
      <c r="D67" s="653"/>
      <c r="E67" s="653"/>
    </row>
    <row r="68" spans="1:5">
      <c r="A68" s="588" t="s">
        <v>1337</v>
      </c>
      <c r="B68" s="259">
        <f>+malibünye1!B68</f>
        <v>0</v>
      </c>
      <c r="C68" s="577">
        <f>+malibünye1!C68</f>
        <v>0</v>
      </c>
      <c r="D68" s="653"/>
      <c r="E68" s="653"/>
    </row>
    <row r="69" spans="1:5">
      <c r="A69" s="587" t="s">
        <v>1338</v>
      </c>
      <c r="B69" s="259">
        <f>+malibünye1!B69</f>
        <v>0</v>
      </c>
      <c r="C69" s="238">
        <f>+malibünye1!C69</f>
        <v>0</v>
      </c>
      <c r="D69" s="653"/>
      <c r="E69" s="653"/>
    </row>
    <row r="70" spans="1:5" ht="60">
      <c r="A70" s="587" t="s">
        <v>1339</v>
      </c>
      <c r="B70" s="259">
        <f>+malibünye1!B70</f>
        <v>0</v>
      </c>
      <c r="C70" s="238">
        <f>+malibünye1!C70</f>
        <v>0</v>
      </c>
      <c r="D70" s="653"/>
      <c r="E70" s="653"/>
    </row>
    <row r="71" spans="1:5" ht="36">
      <c r="A71" s="587" t="s">
        <v>1340</v>
      </c>
      <c r="B71" s="259">
        <f>+malibünye1!B71</f>
        <v>0</v>
      </c>
      <c r="C71" s="307">
        <f>+malibünye1!C71</f>
        <v>0</v>
      </c>
      <c r="D71" s="653"/>
      <c r="E71" s="653"/>
    </row>
    <row r="72" spans="1:5" ht="12.75" customHeight="1">
      <c r="A72" s="588" t="s">
        <v>1341</v>
      </c>
      <c r="B72" s="238">
        <f>+malibünye1!B72</f>
        <v>0</v>
      </c>
      <c r="C72" s="228"/>
      <c r="D72" s="653"/>
      <c r="E72" s="653"/>
    </row>
    <row r="73" spans="1:5" ht="12.75" customHeight="1">
      <c r="A73" s="590" t="s">
        <v>1342</v>
      </c>
      <c r="B73" s="238">
        <f>+malibünye1!B73</f>
        <v>0</v>
      </c>
      <c r="C73" s="228"/>
      <c r="D73" s="653"/>
      <c r="E73" s="653"/>
    </row>
    <row r="74" spans="1:5" ht="12.75" customHeight="1">
      <c r="A74" s="590" t="s">
        <v>1343</v>
      </c>
      <c r="B74" s="238">
        <f>+malibünye1!B74</f>
        <v>5218</v>
      </c>
      <c r="C74" s="228"/>
      <c r="D74" s="653"/>
      <c r="E74" s="653"/>
    </row>
    <row r="75" spans="1:5">
      <c r="A75" s="590" t="s">
        <v>1344</v>
      </c>
      <c r="B75" s="238">
        <f>+malibünye1!B75</f>
        <v>336375</v>
      </c>
      <c r="C75" s="228"/>
      <c r="D75" s="653"/>
      <c r="E75" s="653"/>
    </row>
    <row r="76" spans="1:5">
      <c r="A76" s="591" t="s">
        <v>1345</v>
      </c>
      <c r="B76" s="238">
        <f>+malibünye1!B76</f>
        <v>336375</v>
      </c>
      <c r="C76" s="228"/>
      <c r="D76" s="653"/>
      <c r="E76" s="653"/>
    </row>
    <row r="77" spans="1:5" ht="24">
      <c r="A77" s="587" t="s">
        <v>1346</v>
      </c>
      <c r="B77" s="238">
        <f>+malibünye1!B77</f>
        <v>0</v>
      </c>
      <c r="C77" s="228"/>
      <c r="D77" s="653"/>
      <c r="E77" s="653"/>
    </row>
    <row r="78" spans="1:5" ht="72">
      <c r="A78" s="596" t="s">
        <v>946</v>
      </c>
      <c r="B78" s="238">
        <f>+malibünye1!B78</f>
        <v>0</v>
      </c>
      <c r="C78" s="228"/>
      <c r="D78" s="653"/>
      <c r="E78" s="653"/>
    </row>
    <row r="79" spans="1:5" ht="12.75" customHeight="1">
      <c r="A79" s="587" t="s">
        <v>1313</v>
      </c>
      <c r="B79" s="238">
        <f>+malibünye1!B79</f>
        <v>0</v>
      </c>
      <c r="C79" s="228"/>
      <c r="D79" s="653"/>
      <c r="E79" s="653"/>
    </row>
    <row r="80" spans="1:5" ht="24">
      <c r="A80" s="600" t="s">
        <v>1347</v>
      </c>
      <c r="B80" s="238">
        <f>+malibünye1!B80</f>
        <v>0</v>
      </c>
      <c r="C80" s="228"/>
      <c r="D80" s="653"/>
      <c r="E80" s="653"/>
    </row>
    <row r="81" spans="1:5" ht="36">
      <c r="A81" s="596" t="s">
        <v>1348</v>
      </c>
      <c r="B81" s="259">
        <f>+malibünye1!B81</f>
        <v>0</v>
      </c>
      <c r="C81" s="577">
        <f>+malibünye1!C81</f>
        <v>0</v>
      </c>
      <c r="D81" s="653"/>
      <c r="E81" s="653"/>
    </row>
    <row r="82" spans="1:5" ht="36">
      <c r="A82" s="596" t="s">
        <v>1349</v>
      </c>
      <c r="B82" s="259">
        <f>+malibünye1!B82</f>
        <v>0</v>
      </c>
      <c r="C82" s="238">
        <f>+malibünye1!C82</f>
        <v>0</v>
      </c>
      <c r="D82" s="653"/>
      <c r="E82" s="653"/>
    </row>
    <row r="83" spans="1:5" ht="36">
      <c r="A83" s="596" t="s">
        <v>1349</v>
      </c>
      <c r="B83" s="259">
        <f>+malibünye1!B83</f>
        <v>0</v>
      </c>
      <c r="C83" s="238">
        <f>+malibünye1!C83</f>
        <v>0</v>
      </c>
      <c r="D83" s="653"/>
      <c r="E83" s="653"/>
    </row>
    <row r="84" spans="1:5" ht="12.75" customHeight="1">
      <c r="A84" s="591" t="s">
        <v>1350</v>
      </c>
      <c r="B84" s="259">
        <f>+malibünye1!B84</f>
        <v>336375</v>
      </c>
      <c r="C84" s="238">
        <f>+malibünye1!C84</f>
        <v>0</v>
      </c>
      <c r="D84" s="653"/>
      <c r="E84" s="653"/>
    </row>
    <row r="85" spans="1:5" ht="12.75" customHeight="1">
      <c r="A85" s="587" t="s">
        <v>1351</v>
      </c>
      <c r="B85" s="259">
        <f>+malibünye1!B85</f>
        <v>336375</v>
      </c>
      <c r="C85" s="238">
        <f>+malibünye1!C85</f>
        <v>0</v>
      </c>
      <c r="D85" s="653"/>
      <c r="E85" s="653"/>
    </row>
    <row r="86" spans="1:5" ht="12.75" customHeight="1">
      <c r="A86" s="587" t="s">
        <v>1352</v>
      </c>
      <c r="B86" s="259">
        <f>+malibünye1!B86</f>
        <v>2281094</v>
      </c>
      <c r="C86" s="238">
        <f>+malibünye1!C86</f>
        <v>0</v>
      </c>
      <c r="D86" s="653"/>
      <c r="E86" s="653"/>
    </row>
    <row r="87" spans="1:5" ht="12.75" customHeight="1">
      <c r="A87" s="591" t="s">
        <v>1353</v>
      </c>
      <c r="B87" s="259">
        <f>+malibünye1!B87</f>
        <v>0</v>
      </c>
      <c r="C87" s="238">
        <f>+malibünye1!C87</f>
        <v>0</v>
      </c>
      <c r="D87" s="653"/>
      <c r="E87" s="653"/>
    </row>
    <row r="88" spans="1:5" ht="12.75" customHeight="1">
      <c r="A88" s="587" t="s">
        <v>1354</v>
      </c>
      <c r="B88" s="302">
        <f>+malibünye1!B88</f>
        <v>14.52</v>
      </c>
      <c r="C88" s="303">
        <f>+malibünye1!C88</f>
        <v>0</v>
      </c>
      <c r="D88" s="653"/>
      <c r="E88" s="653"/>
    </row>
    <row r="89" spans="1:5" ht="12.75" customHeight="1">
      <c r="A89" s="596" t="s">
        <v>1355</v>
      </c>
      <c r="B89" s="302">
        <f>+malibünye1!B89</f>
        <v>14.52</v>
      </c>
      <c r="C89" s="303">
        <f>+malibünye1!C89</f>
        <v>0</v>
      </c>
      <c r="D89" s="653"/>
      <c r="E89" s="653"/>
    </row>
    <row r="90" spans="1:5" ht="12.75" customHeight="1">
      <c r="A90" s="587" t="s">
        <v>1356</v>
      </c>
      <c r="B90" s="302">
        <f>+malibünye1!B90</f>
        <v>14.75</v>
      </c>
      <c r="C90" s="303">
        <f>+malibünye1!C90</f>
        <v>0</v>
      </c>
      <c r="D90" s="653"/>
      <c r="E90" s="653"/>
    </row>
    <row r="91" spans="1:5" ht="12.75" customHeight="1">
      <c r="A91" s="591" t="s">
        <v>1357</v>
      </c>
      <c r="B91" s="259">
        <f>+malibünye1!B91</f>
        <v>0</v>
      </c>
      <c r="C91" s="238">
        <f>+malibünye1!C91</f>
        <v>0</v>
      </c>
      <c r="D91" s="653"/>
      <c r="E91" s="653"/>
    </row>
    <row r="92" spans="1:5">
      <c r="A92" s="596" t="s">
        <v>1358</v>
      </c>
      <c r="B92" s="302">
        <f>+malibünye1!B92</f>
        <v>2.56</v>
      </c>
      <c r="C92" s="303">
        <f>+malibünye1!C92</f>
        <v>0</v>
      </c>
      <c r="D92" s="653"/>
      <c r="E92" s="653"/>
    </row>
    <row r="93" spans="1:5" ht="12.75" customHeight="1">
      <c r="A93" s="763" t="s">
        <v>1359</v>
      </c>
      <c r="B93" s="302">
        <f>+malibünye1!B93</f>
        <v>2.5</v>
      </c>
      <c r="C93" s="303">
        <f>+malibünye1!C93</f>
        <v>0</v>
      </c>
      <c r="D93" s="653"/>
      <c r="E93" s="653"/>
    </row>
    <row r="94" spans="1:5" ht="12.75" customHeight="1">
      <c r="A94" s="763" t="s">
        <v>1360</v>
      </c>
      <c r="B94" s="302">
        <f>+malibünye1!B94</f>
        <v>0.06</v>
      </c>
      <c r="C94" s="303">
        <f>+malibünye1!C94</f>
        <v>0</v>
      </c>
      <c r="D94" s="653"/>
      <c r="E94" s="653"/>
    </row>
    <row r="95" spans="1:5" ht="12.75" customHeight="1">
      <c r="A95" s="763" t="s">
        <v>1361</v>
      </c>
      <c r="B95" s="302">
        <f>+malibünye1!B95</f>
        <v>0</v>
      </c>
      <c r="C95" s="303">
        <f>+malibünye1!C95</f>
        <v>0</v>
      </c>
      <c r="D95" s="653"/>
      <c r="E95" s="653"/>
    </row>
    <row r="96" spans="1:5" ht="24">
      <c r="A96" s="587" t="s">
        <v>1362</v>
      </c>
      <c r="B96" s="302">
        <f>+malibünye1!B96</f>
        <v>6.5174429462354464</v>
      </c>
      <c r="C96" s="303">
        <f>+malibünye1!C96</f>
        <v>0</v>
      </c>
      <c r="D96" s="653"/>
      <c r="E96" s="653"/>
    </row>
    <row r="97" spans="1:5" ht="24">
      <c r="A97" s="591" t="s">
        <v>1363</v>
      </c>
      <c r="B97" s="259">
        <f>+malibünye1!B97</f>
        <v>0</v>
      </c>
      <c r="C97" s="238">
        <f>+malibünye1!C97</f>
        <v>0</v>
      </c>
      <c r="D97" s="653"/>
      <c r="E97" s="653"/>
    </row>
    <row r="98" spans="1:5">
      <c r="A98" s="587" t="s">
        <v>1364</v>
      </c>
      <c r="B98" s="259">
        <f>+malibünye1!B98</f>
        <v>0</v>
      </c>
      <c r="C98" s="238">
        <f>+malibünye1!C98</f>
        <v>0</v>
      </c>
      <c r="D98" s="653"/>
      <c r="E98" s="653"/>
    </row>
    <row r="99" spans="1:5">
      <c r="A99" s="587" t="s">
        <v>1365</v>
      </c>
      <c r="B99" s="259">
        <f>+malibünye1!B99</f>
        <v>0</v>
      </c>
      <c r="C99" s="238">
        <f>+malibünye1!C99</f>
        <v>0</v>
      </c>
      <c r="D99" s="653"/>
      <c r="E99" s="653"/>
    </row>
    <row r="100" spans="1:5">
      <c r="A100" s="587" t="s">
        <v>1366</v>
      </c>
      <c r="B100" s="259">
        <f>+malibünye1!B100</f>
        <v>0</v>
      </c>
      <c r="C100" s="238">
        <f>+malibünye1!C100</f>
        <v>0</v>
      </c>
      <c r="D100" s="653"/>
      <c r="E100" s="653"/>
    </row>
    <row r="101" spans="1:5" ht="24">
      <c r="A101" s="587" t="s">
        <v>1367</v>
      </c>
      <c r="B101" s="259">
        <f>+malibünye1!B101</f>
        <v>0</v>
      </c>
      <c r="C101" s="238">
        <f>+malibünye1!C101</f>
        <v>0</v>
      </c>
      <c r="D101" s="653"/>
      <c r="E101" s="653"/>
    </row>
    <row r="102" spans="1:5">
      <c r="A102" s="591" t="s">
        <v>1368</v>
      </c>
      <c r="B102" s="259">
        <f>+malibünye1!B102</f>
        <v>0</v>
      </c>
      <c r="C102" s="238">
        <f>+malibünye1!C102</f>
        <v>0</v>
      </c>
      <c r="D102" s="653"/>
      <c r="E102" s="653"/>
    </row>
    <row r="103" spans="1:5" ht="36">
      <c r="A103" s="587" t="s">
        <v>1369</v>
      </c>
      <c r="B103" s="259">
        <f>+malibünye1!B103</f>
        <v>5218</v>
      </c>
      <c r="C103" s="238">
        <f>+malibünye1!C103</f>
        <v>0</v>
      </c>
      <c r="D103" s="653"/>
      <c r="E103" s="653"/>
    </row>
    <row r="104" spans="1:5" ht="24">
      <c r="A104" s="587" t="s">
        <v>1370</v>
      </c>
      <c r="B104" s="259">
        <f>+malibünye1!B104</f>
        <v>5218</v>
      </c>
      <c r="C104" s="238">
        <f>+malibünye1!C104</f>
        <v>0</v>
      </c>
      <c r="D104" s="653"/>
      <c r="E104" s="653"/>
    </row>
    <row r="105" spans="1:5" ht="36">
      <c r="A105" s="587" t="s">
        <v>1371</v>
      </c>
      <c r="B105" s="259">
        <f>+malibünye1!B105</f>
        <v>0</v>
      </c>
      <c r="C105" s="238">
        <f>+malibünye1!C105</f>
        <v>0</v>
      </c>
      <c r="D105" s="653"/>
      <c r="E105" s="653"/>
    </row>
    <row r="106" spans="1:5" ht="24">
      <c r="A106" s="587" t="s">
        <v>1372</v>
      </c>
      <c r="B106" s="259">
        <f>+malibünye1!B106</f>
        <v>0</v>
      </c>
      <c r="C106" s="238">
        <f>+malibünye1!C106</f>
        <v>0</v>
      </c>
      <c r="D106" s="653"/>
      <c r="E106" s="653"/>
    </row>
    <row r="107" spans="1:5" ht="27" customHeight="1">
      <c r="A107" s="591" t="s">
        <v>1373</v>
      </c>
      <c r="B107" s="259">
        <f>+malibünye1!B107</f>
        <v>0</v>
      </c>
      <c r="C107" s="238">
        <f>+malibünye1!C107</f>
        <v>0</v>
      </c>
      <c r="D107" s="653"/>
      <c r="E107" s="653"/>
    </row>
    <row r="108" spans="1:5" ht="24">
      <c r="A108" s="588" t="s">
        <v>1374</v>
      </c>
      <c r="B108" s="259">
        <f>+malibünye1!B108</f>
        <v>0</v>
      </c>
      <c r="C108" s="238">
        <f>+malibünye1!C108</f>
        <v>0</v>
      </c>
      <c r="D108" s="653"/>
      <c r="E108" s="653"/>
    </row>
    <row r="109" spans="1:5" ht="24">
      <c r="A109" s="588" t="s">
        <v>1375</v>
      </c>
      <c r="B109" s="259">
        <f>+malibünye1!B109</f>
        <v>0</v>
      </c>
      <c r="C109" s="238">
        <f>+malibünye1!C109</f>
        <v>0</v>
      </c>
      <c r="D109" s="653"/>
      <c r="E109" s="653"/>
    </row>
    <row r="110" spans="1:5" ht="24">
      <c r="A110" s="588" t="s">
        <v>1376</v>
      </c>
      <c r="B110" s="259">
        <f>+malibünye1!B110</f>
        <v>0</v>
      </c>
      <c r="C110" s="238">
        <f>+malibünye1!C110</f>
        <v>0</v>
      </c>
      <c r="D110" s="653"/>
      <c r="E110" s="653"/>
    </row>
    <row r="111" spans="1:5" ht="24">
      <c r="A111" s="594" t="s">
        <v>1377</v>
      </c>
      <c r="B111" s="286">
        <f>+malibünye1!B111</f>
        <v>0</v>
      </c>
      <c r="C111" s="307">
        <f>+malibünye1!C111</f>
        <v>0</v>
      </c>
      <c r="D111" s="653"/>
      <c r="E111" s="653"/>
    </row>
    <row r="112" spans="1:5" ht="12.75" customHeight="1">
      <c r="A112" s="255"/>
      <c r="B112" s="228"/>
      <c r="C112" s="228"/>
      <c r="D112" s="653"/>
      <c r="E112" s="653"/>
    </row>
    <row r="113" spans="1:19" ht="12.75" customHeight="1">
      <c r="A113" s="617"/>
      <c r="B113" s="653"/>
      <c r="C113" s="653"/>
      <c r="D113" s="653"/>
      <c r="E113" s="653"/>
    </row>
    <row r="114" spans="1:19" ht="15.75" customHeight="1">
      <c r="A114" s="651" t="s">
        <v>1378</v>
      </c>
    </row>
    <row r="115" spans="1:19" ht="9.75" customHeight="1">
      <c r="A115" s="617"/>
      <c r="B115" s="653"/>
      <c r="C115" s="653"/>
      <c r="D115" s="653"/>
      <c r="E115" s="653"/>
    </row>
    <row r="116" spans="1:19" ht="15.75" customHeight="1">
      <c r="A116" s="483" t="s">
        <v>1379</v>
      </c>
    </row>
    <row r="117" spans="1:19" ht="12.75" customHeight="1">
      <c r="A117" s="654"/>
      <c r="B117" s="753" t="s">
        <v>1380</v>
      </c>
      <c r="C117" s="754"/>
      <c r="D117" s="754"/>
      <c r="E117" s="754"/>
      <c r="F117" s="754"/>
      <c r="G117" s="754"/>
      <c r="H117" s="754"/>
      <c r="I117" s="754"/>
      <c r="J117" s="754"/>
      <c r="K117" s="754"/>
      <c r="L117" s="754"/>
      <c r="M117" s="754"/>
      <c r="N117" s="754"/>
      <c r="O117" s="754"/>
      <c r="P117" s="754"/>
      <c r="Q117" s="754"/>
      <c r="R117" s="755"/>
      <c r="S117" s="1344" t="s">
        <v>106</v>
      </c>
    </row>
    <row r="118" spans="1:19" s="657" customFormat="1" ht="90">
      <c r="A118" s="655"/>
      <c r="B118" s="656" t="s">
        <v>1381</v>
      </c>
      <c r="C118" s="656" t="s">
        <v>1382</v>
      </c>
      <c r="D118" s="656" t="s">
        <v>1383</v>
      </c>
      <c r="E118" s="656" t="s">
        <v>1384</v>
      </c>
      <c r="F118" s="656" t="s">
        <v>1385</v>
      </c>
      <c r="G118" s="656" t="s">
        <v>1386</v>
      </c>
      <c r="H118" s="656" t="s">
        <v>1387</v>
      </c>
      <c r="I118" s="656" t="s">
        <v>1388</v>
      </c>
      <c r="J118" s="656" t="s">
        <v>1389</v>
      </c>
      <c r="K118" s="656" t="s">
        <v>1390</v>
      </c>
      <c r="L118" s="656" t="s">
        <v>1391</v>
      </c>
      <c r="M118" s="656" t="s">
        <v>1392</v>
      </c>
      <c r="N118" s="656" t="s">
        <v>1393</v>
      </c>
      <c r="O118" s="656" t="s">
        <v>1394</v>
      </c>
      <c r="P118" s="656" t="s">
        <v>1395</v>
      </c>
      <c r="Q118" s="656" t="s">
        <v>1396</v>
      </c>
      <c r="R118" s="656" t="s">
        <v>1397</v>
      </c>
      <c r="S118" s="1345"/>
    </row>
    <row r="119" spans="1:19" s="662" customFormat="1" ht="12.75" customHeight="1">
      <c r="A119" s="658" t="s">
        <v>1398</v>
      </c>
      <c r="B119" s="659"/>
      <c r="C119" s="659"/>
      <c r="D119" s="659"/>
      <c r="E119" s="659"/>
      <c r="F119" s="659"/>
      <c r="G119" s="659"/>
      <c r="H119" s="659"/>
      <c r="I119" s="660"/>
      <c r="J119" s="660"/>
      <c r="K119" s="660"/>
      <c r="L119" s="660"/>
      <c r="M119" s="660"/>
      <c r="N119" s="660"/>
      <c r="O119" s="660"/>
      <c r="P119" s="660"/>
      <c r="Q119" s="660"/>
      <c r="R119" s="659"/>
      <c r="S119" s="661"/>
    </row>
    <row r="120" spans="1:19" ht="12.75" customHeight="1">
      <c r="A120" s="663" t="s">
        <v>1399</v>
      </c>
      <c r="B120" s="664">
        <f>+malibünye1!B121</f>
        <v>0</v>
      </c>
      <c r="C120" s="664">
        <f>+malibünye1!C121</f>
        <v>0</v>
      </c>
      <c r="D120" s="664">
        <f>+malibünye1!D121</f>
        <v>0</v>
      </c>
      <c r="E120" s="664">
        <f>+malibünye1!E121</f>
        <v>0</v>
      </c>
      <c r="F120" s="664">
        <f>+malibünye1!F121</f>
        <v>0</v>
      </c>
      <c r="G120" s="664">
        <f>+malibünye1!G121</f>
        <v>0</v>
      </c>
      <c r="H120" s="664">
        <f>+malibünye1!H121</f>
        <v>0</v>
      </c>
      <c r="I120" s="664">
        <f>+malibünye1!R121</f>
        <v>0</v>
      </c>
      <c r="J120" s="664">
        <f>+malibünye1!J121</f>
        <v>0</v>
      </c>
      <c r="K120" s="664">
        <f>+malibünye1!K121</f>
        <v>0</v>
      </c>
      <c r="L120" s="664">
        <f>+malibünye1!L121</f>
        <v>0</v>
      </c>
      <c r="M120" s="664">
        <f>+malibünye1!M121</f>
        <v>0</v>
      </c>
      <c r="N120" s="664">
        <f>+malibünye1!N121</f>
        <v>0</v>
      </c>
      <c r="O120" s="664">
        <f>+malibünye1!O121</f>
        <v>0</v>
      </c>
      <c r="P120" s="664">
        <f>+malibünye1!P121</f>
        <v>0</v>
      </c>
      <c r="Q120" s="664">
        <f>+malibünye1!Q121</f>
        <v>0</v>
      </c>
      <c r="R120" s="664">
        <f>+malibünye1!R121</f>
        <v>0</v>
      </c>
      <c r="S120" s="665">
        <f>+malibünye1!S121</f>
        <v>0</v>
      </c>
    </row>
    <row r="121" spans="1:19" ht="12.75" customHeight="1">
      <c r="A121" s="663" t="s">
        <v>1400</v>
      </c>
      <c r="B121" s="664">
        <f>+malibünye1!B122</f>
        <v>0</v>
      </c>
      <c r="C121" s="664">
        <f>+malibünye1!C122</f>
        <v>0</v>
      </c>
      <c r="D121" s="664">
        <f>+malibünye1!D122</f>
        <v>0</v>
      </c>
      <c r="E121" s="664">
        <f>+malibünye1!E122</f>
        <v>0</v>
      </c>
      <c r="F121" s="664">
        <f>+malibünye1!F122</f>
        <v>0</v>
      </c>
      <c r="G121" s="664">
        <f>+malibünye1!G122</f>
        <v>0</v>
      </c>
      <c r="H121" s="664">
        <f>+malibünye1!H122</f>
        <v>0</v>
      </c>
      <c r="I121" s="664">
        <f>+malibünye1!R122</f>
        <v>0</v>
      </c>
      <c r="J121" s="664">
        <f>+malibünye1!J122</f>
        <v>0</v>
      </c>
      <c r="K121" s="664">
        <f>+malibünye1!K122</f>
        <v>0</v>
      </c>
      <c r="L121" s="664">
        <f>+malibünye1!L122</f>
        <v>0</v>
      </c>
      <c r="M121" s="664">
        <f>+malibünye1!M122</f>
        <v>0</v>
      </c>
      <c r="N121" s="664">
        <f>+malibünye1!N122</f>
        <v>0</v>
      </c>
      <c r="O121" s="664">
        <f>+malibünye1!O122</f>
        <v>0</v>
      </c>
      <c r="P121" s="664">
        <f>+malibünye1!P122</f>
        <v>0</v>
      </c>
      <c r="Q121" s="664">
        <f>+malibünye1!Q122</f>
        <v>0</v>
      </c>
      <c r="R121" s="664">
        <f>+malibünye1!R122</f>
        <v>0</v>
      </c>
      <c r="S121" s="665">
        <f>+malibünye1!S122</f>
        <v>0</v>
      </c>
    </row>
    <row r="122" spans="1:19" ht="12.75" customHeight="1">
      <c r="A122" s="663" t="s">
        <v>1401</v>
      </c>
      <c r="B122" s="664">
        <f>+malibünye1!B123</f>
        <v>0</v>
      </c>
      <c r="C122" s="664">
        <f>+malibünye1!C123</f>
        <v>0</v>
      </c>
      <c r="D122" s="664">
        <f>+malibünye1!D123</f>
        <v>0</v>
      </c>
      <c r="E122" s="664">
        <f>+malibünye1!E123</f>
        <v>0</v>
      </c>
      <c r="F122" s="664">
        <f>+malibünye1!F123</f>
        <v>0</v>
      </c>
      <c r="G122" s="664">
        <f>+malibünye1!G123</f>
        <v>0</v>
      </c>
      <c r="H122" s="664">
        <f>+malibünye1!H123</f>
        <v>0</v>
      </c>
      <c r="I122" s="664">
        <f>+malibünye1!R123</f>
        <v>0</v>
      </c>
      <c r="J122" s="664">
        <f>+malibünye1!J123</f>
        <v>0</v>
      </c>
      <c r="K122" s="664">
        <f>+malibünye1!K123</f>
        <v>0</v>
      </c>
      <c r="L122" s="664">
        <f>+malibünye1!L123</f>
        <v>0</v>
      </c>
      <c r="M122" s="664">
        <f>+malibünye1!M123</f>
        <v>0</v>
      </c>
      <c r="N122" s="664">
        <f>+malibünye1!N123</f>
        <v>0</v>
      </c>
      <c r="O122" s="664">
        <f>+malibünye1!O123</f>
        <v>0</v>
      </c>
      <c r="P122" s="664">
        <f>+malibünye1!P123</f>
        <v>0</v>
      </c>
      <c r="Q122" s="664">
        <f>+malibünye1!Q123</f>
        <v>0</v>
      </c>
      <c r="R122" s="664">
        <f>+malibünye1!R123</f>
        <v>0</v>
      </c>
      <c r="S122" s="665">
        <f>+malibünye1!S123</f>
        <v>0</v>
      </c>
    </row>
    <row r="123" spans="1:19" ht="12.75" customHeight="1">
      <c r="A123" s="663" t="s">
        <v>1402</v>
      </c>
      <c r="B123" s="664">
        <f>+malibünye1!B124</f>
        <v>0</v>
      </c>
      <c r="C123" s="664">
        <f>+malibünye1!C124</f>
        <v>0</v>
      </c>
      <c r="D123" s="664">
        <f>+malibünye1!D124</f>
        <v>0</v>
      </c>
      <c r="E123" s="664">
        <f>+malibünye1!E124</f>
        <v>0</v>
      </c>
      <c r="F123" s="664">
        <f>+malibünye1!F124</f>
        <v>0</v>
      </c>
      <c r="G123" s="664">
        <f>+malibünye1!G124</f>
        <v>0</v>
      </c>
      <c r="H123" s="664">
        <f>+malibünye1!H124</f>
        <v>0</v>
      </c>
      <c r="I123" s="664">
        <f>+malibünye1!R124</f>
        <v>0</v>
      </c>
      <c r="J123" s="664">
        <f>+malibünye1!J124</f>
        <v>0</v>
      </c>
      <c r="K123" s="664">
        <f>+malibünye1!K124</f>
        <v>0</v>
      </c>
      <c r="L123" s="664">
        <f>+malibünye1!L124</f>
        <v>0</v>
      </c>
      <c r="M123" s="664">
        <f>+malibünye1!M124</f>
        <v>0</v>
      </c>
      <c r="N123" s="664">
        <f>+malibünye1!N124</f>
        <v>0</v>
      </c>
      <c r="O123" s="664">
        <f>+malibünye1!O124</f>
        <v>0</v>
      </c>
      <c r="P123" s="664">
        <f>+malibünye1!P124</f>
        <v>0</v>
      </c>
      <c r="Q123" s="664">
        <f>+malibünye1!Q124</f>
        <v>0</v>
      </c>
      <c r="R123" s="664">
        <f>+malibünye1!R124</f>
        <v>0</v>
      </c>
      <c r="S123" s="665">
        <f>+malibünye1!S124</f>
        <v>0</v>
      </c>
    </row>
    <row r="124" spans="1:19" ht="12.75" customHeight="1">
      <c r="A124" s="663" t="s">
        <v>1403</v>
      </c>
      <c r="B124" s="664">
        <f>+malibünye1!B125</f>
        <v>0</v>
      </c>
      <c r="C124" s="664">
        <f>+malibünye1!C125</f>
        <v>0</v>
      </c>
      <c r="D124" s="664">
        <f>+malibünye1!D125</f>
        <v>0</v>
      </c>
      <c r="E124" s="664">
        <f>+malibünye1!E125</f>
        <v>0</v>
      </c>
      <c r="F124" s="664">
        <f>+malibünye1!F125</f>
        <v>0</v>
      </c>
      <c r="G124" s="664">
        <f>+malibünye1!G125</f>
        <v>0</v>
      </c>
      <c r="H124" s="664">
        <f>+malibünye1!H125</f>
        <v>0</v>
      </c>
      <c r="I124" s="664">
        <f>+malibünye1!R125</f>
        <v>0</v>
      </c>
      <c r="J124" s="664">
        <f>+malibünye1!J125</f>
        <v>0</v>
      </c>
      <c r="K124" s="664">
        <f>+malibünye1!K125</f>
        <v>0</v>
      </c>
      <c r="L124" s="664">
        <f>+malibünye1!L125</f>
        <v>0</v>
      </c>
      <c r="M124" s="664">
        <f>+malibünye1!M125</f>
        <v>0</v>
      </c>
      <c r="N124" s="664">
        <f>+malibünye1!N125</f>
        <v>0</v>
      </c>
      <c r="O124" s="664">
        <f>+malibünye1!O125</f>
        <v>0</v>
      </c>
      <c r="P124" s="664">
        <f>+malibünye1!P125</f>
        <v>0</v>
      </c>
      <c r="Q124" s="664">
        <f>+malibünye1!Q125</f>
        <v>0</v>
      </c>
      <c r="R124" s="664">
        <f>+malibünye1!R125</f>
        <v>0</v>
      </c>
      <c r="S124" s="665">
        <f>+malibünye1!S125</f>
        <v>0</v>
      </c>
    </row>
    <row r="125" spans="1:19" ht="12.75" customHeight="1">
      <c r="A125" s="663" t="s">
        <v>1404</v>
      </c>
      <c r="B125" s="664">
        <f>+malibünye1!B126</f>
        <v>0</v>
      </c>
      <c r="C125" s="664">
        <f>+malibünye1!C126</f>
        <v>0</v>
      </c>
      <c r="D125" s="664">
        <f>+malibünye1!D126</f>
        <v>0</v>
      </c>
      <c r="E125" s="664">
        <f>+malibünye1!E126</f>
        <v>0</v>
      </c>
      <c r="F125" s="664">
        <f>+malibünye1!F126</f>
        <v>0</v>
      </c>
      <c r="G125" s="664">
        <f>+malibünye1!G126</f>
        <v>0</v>
      </c>
      <c r="H125" s="664">
        <f>+malibünye1!H126</f>
        <v>0</v>
      </c>
      <c r="I125" s="664">
        <f>+malibünye1!R126</f>
        <v>0</v>
      </c>
      <c r="J125" s="664">
        <f>+malibünye1!J126</f>
        <v>0</v>
      </c>
      <c r="K125" s="664">
        <f>+malibünye1!K126</f>
        <v>0</v>
      </c>
      <c r="L125" s="664">
        <f>+malibünye1!L126</f>
        <v>0</v>
      </c>
      <c r="M125" s="664">
        <f>+malibünye1!M126</f>
        <v>0</v>
      </c>
      <c r="N125" s="664">
        <f>+malibünye1!N126</f>
        <v>0</v>
      </c>
      <c r="O125" s="664">
        <f>+malibünye1!O126</f>
        <v>0</v>
      </c>
      <c r="P125" s="664">
        <f>+malibünye1!P126</f>
        <v>0</v>
      </c>
      <c r="Q125" s="664">
        <f>+malibünye1!Q126</f>
        <v>0</v>
      </c>
      <c r="R125" s="664">
        <f>+malibünye1!R126</f>
        <v>0</v>
      </c>
      <c r="S125" s="665">
        <f>+malibünye1!S126</f>
        <v>0</v>
      </c>
    </row>
    <row r="126" spans="1:19" ht="12.75" customHeight="1">
      <c r="A126" s="666" t="s">
        <v>1405</v>
      </c>
      <c r="B126" s="664">
        <f>+malibünye1!B127</f>
        <v>0</v>
      </c>
      <c r="C126" s="664">
        <f>+malibünye1!C127</f>
        <v>0</v>
      </c>
      <c r="D126" s="664">
        <f>+malibünye1!D127</f>
        <v>0</v>
      </c>
      <c r="E126" s="664">
        <f>+malibünye1!E127</f>
        <v>0</v>
      </c>
      <c r="F126" s="664">
        <f>+malibünye1!F127</f>
        <v>0</v>
      </c>
      <c r="G126" s="664">
        <f>+malibünye1!G127</f>
        <v>0</v>
      </c>
      <c r="H126" s="664">
        <f>+malibünye1!H127</f>
        <v>0</v>
      </c>
      <c r="I126" s="664">
        <f>+malibünye1!R127</f>
        <v>0</v>
      </c>
      <c r="J126" s="664">
        <f>+malibünye1!J127</f>
        <v>0</v>
      </c>
      <c r="K126" s="664">
        <f>+malibünye1!K127</f>
        <v>0</v>
      </c>
      <c r="L126" s="664">
        <f>+malibünye1!L127</f>
        <v>0</v>
      </c>
      <c r="M126" s="664">
        <f>+malibünye1!M127</f>
        <v>0</v>
      </c>
      <c r="N126" s="664">
        <f>+malibünye1!N127</f>
        <v>0</v>
      </c>
      <c r="O126" s="664">
        <f>+malibünye1!O127</f>
        <v>0</v>
      </c>
      <c r="P126" s="664">
        <f>+malibünye1!P127</f>
        <v>0</v>
      </c>
      <c r="Q126" s="664">
        <f>+malibünye1!Q127</f>
        <v>0</v>
      </c>
      <c r="R126" s="664">
        <f>+malibünye1!R127</f>
        <v>0</v>
      </c>
      <c r="S126" s="665">
        <f>+malibünye1!S127</f>
        <v>0</v>
      </c>
    </row>
    <row r="127" spans="1:19" ht="12.75" customHeight="1">
      <c r="A127" s="666" t="s">
        <v>1406</v>
      </c>
      <c r="B127" s="664">
        <f>+malibünye1!B128</f>
        <v>0</v>
      </c>
      <c r="C127" s="664">
        <f>+malibünye1!C128</f>
        <v>0</v>
      </c>
      <c r="D127" s="664">
        <f>+malibünye1!D128</f>
        <v>0</v>
      </c>
      <c r="E127" s="664">
        <f>+malibünye1!E128</f>
        <v>0</v>
      </c>
      <c r="F127" s="664">
        <f>+malibünye1!F128</f>
        <v>0</v>
      </c>
      <c r="G127" s="664">
        <f>+malibünye1!G128</f>
        <v>0</v>
      </c>
      <c r="H127" s="664">
        <f>+malibünye1!H128</f>
        <v>0</v>
      </c>
      <c r="I127" s="664">
        <f>+malibünye1!R128</f>
        <v>0</v>
      </c>
      <c r="J127" s="664">
        <f>+malibünye1!J128</f>
        <v>0</v>
      </c>
      <c r="K127" s="664">
        <f>+malibünye1!K128</f>
        <v>0</v>
      </c>
      <c r="L127" s="664">
        <f>+malibünye1!L128</f>
        <v>0</v>
      </c>
      <c r="M127" s="664">
        <f>+malibünye1!M128</f>
        <v>0</v>
      </c>
      <c r="N127" s="664">
        <f>+malibünye1!N128</f>
        <v>0</v>
      </c>
      <c r="O127" s="664">
        <f>+malibünye1!O128</f>
        <v>0</v>
      </c>
      <c r="P127" s="664">
        <f>+malibünye1!P128</f>
        <v>0</v>
      </c>
      <c r="Q127" s="664">
        <f>+malibünye1!Q128</f>
        <v>0</v>
      </c>
      <c r="R127" s="664">
        <f>+malibünye1!R128</f>
        <v>0</v>
      </c>
      <c r="S127" s="665">
        <f>+malibünye1!S128</f>
        <v>0</v>
      </c>
    </row>
    <row r="128" spans="1:19" s="662" customFormat="1" ht="12.75" customHeight="1">
      <c r="A128" s="658" t="s">
        <v>1407</v>
      </c>
      <c r="B128" s="667">
        <f>+malibünye1!B129</f>
        <v>0</v>
      </c>
      <c r="C128" s="667">
        <f>+malibünye1!C129</f>
        <v>0</v>
      </c>
      <c r="D128" s="667">
        <f>+malibünye1!D129</f>
        <v>0</v>
      </c>
      <c r="E128" s="667">
        <f>+malibünye1!E129</f>
        <v>0</v>
      </c>
      <c r="F128" s="667">
        <f>+malibünye1!F129</f>
        <v>0</v>
      </c>
      <c r="G128" s="667">
        <f>+malibünye1!G129</f>
        <v>0</v>
      </c>
      <c r="H128" s="667">
        <f>+malibünye1!H129</f>
        <v>0</v>
      </c>
      <c r="I128" s="668">
        <f>+malibünye1!I129</f>
        <v>0</v>
      </c>
      <c r="J128" s="668">
        <f>+malibünye1!J129</f>
        <v>0</v>
      </c>
      <c r="K128" s="668">
        <f>+malibünye1!K129</f>
        <v>0</v>
      </c>
      <c r="L128" s="668">
        <f>+malibünye1!L129</f>
        <v>0</v>
      </c>
      <c r="M128" s="668">
        <f>+malibünye1!M129</f>
        <v>0</v>
      </c>
      <c r="N128" s="668">
        <f>+malibünye1!N129</f>
        <v>0</v>
      </c>
      <c r="O128" s="668">
        <f>+malibünye1!O129</f>
        <v>0</v>
      </c>
      <c r="P128" s="668">
        <f>+malibünye1!P129</f>
        <v>0</v>
      </c>
      <c r="Q128" s="668">
        <f>+malibünye1!Q129</f>
        <v>0</v>
      </c>
      <c r="R128" s="667">
        <f>+malibünye1!R129</f>
        <v>0</v>
      </c>
      <c r="S128" s="669">
        <f>+malibünye1!S129</f>
        <v>0</v>
      </c>
    </row>
    <row r="129" spans="1:19" s="662" customFormat="1" ht="12.75" customHeight="1">
      <c r="A129" s="658"/>
      <c r="B129" s="670"/>
      <c r="C129" s="670"/>
      <c r="D129" s="670"/>
      <c r="E129" s="670"/>
      <c r="F129" s="670"/>
      <c r="G129" s="670"/>
      <c r="H129" s="670"/>
      <c r="I129" s="671"/>
      <c r="J129" s="671"/>
      <c r="K129" s="671"/>
      <c r="L129" s="671"/>
      <c r="M129" s="671"/>
      <c r="N129" s="671"/>
      <c r="O129" s="671"/>
      <c r="P129" s="671"/>
      <c r="Q129" s="671"/>
      <c r="R129" s="670"/>
      <c r="S129" s="665"/>
    </row>
    <row r="130" spans="1:19" s="662" customFormat="1" ht="12.75" customHeight="1">
      <c r="A130" s="658" t="s">
        <v>1408</v>
      </c>
      <c r="B130" s="667"/>
      <c r="C130" s="667"/>
      <c r="D130" s="667"/>
      <c r="E130" s="667"/>
      <c r="F130" s="667"/>
      <c r="G130" s="667"/>
      <c r="H130" s="667"/>
      <c r="I130" s="668"/>
      <c r="J130" s="668"/>
      <c r="K130" s="668"/>
      <c r="L130" s="668"/>
      <c r="M130" s="668"/>
      <c r="N130" s="668"/>
      <c r="O130" s="668"/>
      <c r="P130" s="668"/>
      <c r="Q130" s="668"/>
      <c r="R130" s="667"/>
      <c r="S130" s="665"/>
    </row>
    <row r="131" spans="1:19" s="662" customFormat="1" ht="12.75" customHeight="1">
      <c r="A131" s="663" t="s">
        <v>1399</v>
      </c>
      <c r="B131" s="664">
        <f>+malibünye1!B132</f>
        <v>0</v>
      </c>
      <c r="C131" s="664">
        <f>+malibünye1!C132</f>
        <v>0</v>
      </c>
      <c r="D131" s="664">
        <f>+malibünye1!D132</f>
        <v>0</v>
      </c>
      <c r="E131" s="664">
        <f>+malibünye1!E132</f>
        <v>0</v>
      </c>
      <c r="F131" s="664">
        <f>+malibünye1!F132</f>
        <v>0</v>
      </c>
      <c r="G131" s="664">
        <f>+malibünye1!G132</f>
        <v>0</v>
      </c>
      <c r="H131" s="664">
        <f>+malibünye1!H132</f>
        <v>0</v>
      </c>
      <c r="I131" s="664">
        <f>+malibünye1!I132</f>
        <v>0</v>
      </c>
      <c r="J131" s="664">
        <f>+malibünye1!J132</f>
        <v>0</v>
      </c>
      <c r="K131" s="664">
        <f>+malibünye1!K132</f>
        <v>0</v>
      </c>
      <c r="L131" s="664">
        <f>+malibünye1!L132</f>
        <v>0</v>
      </c>
      <c r="M131" s="664">
        <f>+malibünye1!M132</f>
        <v>0</v>
      </c>
      <c r="N131" s="664">
        <f>+malibünye1!N132</f>
        <v>0</v>
      </c>
      <c r="O131" s="664">
        <f>+malibünye1!O132</f>
        <v>0</v>
      </c>
      <c r="P131" s="664">
        <f>+malibünye1!P132</f>
        <v>0</v>
      </c>
      <c r="Q131" s="664">
        <f>+malibünye1!Q132</f>
        <v>0</v>
      </c>
      <c r="R131" s="664">
        <f>+malibünye1!R132</f>
        <v>0</v>
      </c>
      <c r="S131" s="665">
        <f>+malibünye1!S132</f>
        <v>0</v>
      </c>
    </row>
    <row r="132" spans="1:19" s="662" customFormat="1" ht="12.75" customHeight="1">
      <c r="A132" s="663" t="s">
        <v>1400</v>
      </c>
      <c r="B132" s="664">
        <f>+malibünye1!B133</f>
        <v>0</v>
      </c>
      <c r="C132" s="664">
        <f>+malibünye1!C133</f>
        <v>0</v>
      </c>
      <c r="D132" s="664">
        <f>+malibünye1!D133</f>
        <v>0</v>
      </c>
      <c r="E132" s="664">
        <f>+malibünye1!E133</f>
        <v>0</v>
      </c>
      <c r="F132" s="664">
        <f>+malibünye1!F133</f>
        <v>0</v>
      </c>
      <c r="G132" s="664">
        <f>+malibünye1!G133</f>
        <v>0</v>
      </c>
      <c r="H132" s="664">
        <f>+malibünye1!H133</f>
        <v>0</v>
      </c>
      <c r="I132" s="664">
        <f>+malibünye1!I133</f>
        <v>0</v>
      </c>
      <c r="J132" s="664">
        <f>+malibünye1!J133</f>
        <v>0</v>
      </c>
      <c r="K132" s="664">
        <f>+malibünye1!K133</f>
        <v>0</v>
      </c>
      <c r="L132" s="664">
        <f>+malibünye1!L133</f>
        <v>0</v>
      </c>
      <c r="M132" s="664">
        <f>+malibünye1!M133</f>
        <v>0</v>
      </c>
      <c r="N132" s="664">
        <f>+malibünye1!N133</f>
        <v>0</v>
      </c>
      <c r="O132" s="664">
        <f>+malibünye1!O133</f>
        <v>0</v>
      </c>
      <c r="P132" s="664">
        <f>+malibünye1!P133</f>
        <v>0</v>
      </c>
      <c r="Q132" s="664">
        <f>+malibünye1!Q133</f>
        <v>0</v>
      </c>
      <c r="R132" s="664">
        <f>+malibünye1!R133</f>
        <v>0</v>
      </c>
      <c r="S132" s="665">
        <f>+malibünye1!S133</f>
        <v>0</v>
      </c>
    </row>
    <row r="133" spans="1:19" s="662" customFormat="1" ht="12.75" customHeight="1">
      <c r="A133" s="663" t="s">
        <v>1401</v>
      </c>
      <c r="B133" s="664">
        <f>+malibünye1!B134</f>
        <v>0</v>
      </c>
      <c r="C133" s="664">
        <f>+malibünye1!C134</f>
        <v>0</v>
      </c>
      <c r="D133" s="664">
        <f>+malibünye1!D134</f>
        <v>0</v>
      </c>
      <c r="E133" s="664">
        <f>+malibünye1!E134</f>
        <v>0</v>
      </c>
      <c r="F133" s="664">
        <f>+malibünye1!F134</f>
        <v>0</v>
      </c>
      <c r="G133" s="664">
        <f>+malibünye1!G134</f>
        <v>0</v>
      </c>
      <c r="H133" s="664">
        <f>+malibünye1!H134</f>
        <v>0</v>
      </c>
      <c r="I133" s="664">
        <f>+malibünye1!I134</f>
        <v>0</v>
      </c>
      <c r="J133" s="664">
        <f>+malibünye1!J134</f>
        <v>0</v>
      </c>
      <c r="K133" s="664">
        <f>+malibünye1!K134</f>
        <v>0</v>
      </c>
      <c r="L133" s="664">
        <f>+malibünye1!L134</f>
        <v>0</v>
      </c>
      <c r="M133" s="664">
        <f>+malibünye1!M134</f>
        <v>0</v>
      </c>
      <c r="N133" s="664">
        <f>+malibünye1!N134</f>
        <v>0</v>
      </c>
      <c r="O133" s="664">
        <f>+malibünye1!O134</f>
        <v>0</v>
      </c>
      <c r="P133" s="664">
        <f>+malibünye1!P134</f>
        <v>0</v>
      </c>
      <c r="Q133" s="664">
        <f>+malibünye1!Q134</f>
        <v>0</v>
      </c>
      <c r="R133" s="664">
        <f>+malibünye1!R134</f>
        <v>0</v>
      </c>
      <c r="S133" s="665">
        <f>+malibünye1!S134</f>
        <v>0</v>
      </c>
    </row>
    <row r="134" spans="1:19" s="662" customFormat="1" ht="12.75" customHeight="1">
      <c r="A134" s="663" t="s">
        <v>1402</v>
      </c>
      <c r="B134" s="664">
        <f>+malibünye1!B135</f>
        <v>0</v>
      </c>
      <c r="C134" s="664">
        <f>+malibünye1!C135</f>
        <v>0</v>
      </c>
      <c r="D134" s="664">
        <f>+malibünye1!D135</f>
        <v>0</v>
      </c>
      <c r="E134" s="664">
        <f>+malibünye1!E135</f>
        <v>0</v>
      </c>
      <c r="F134" s="664">
        <f>+malibünye1!F135</f>
        <v>0</v>
      </c>
      <c r="G134" s="664">
        <f>+malibünye1!G135</f>
        <v>0</v>
      </c>
      <c r="H134" s="664">
        <f>+malibünye1!H135</f>
        <v>0</v>
      </c>
      <c r="I134" s="664">
        <f>+malibünye1!I135</f>
        <v>0</v>
      </c>
      <c r="J134" s="664">
        <f>+malibünye1!J135</f>
        <v>0</v>
      </c>
      <c r="K134" s="664">
        <f>+malibünye1!K135</f>
        <v>0</v>
      </c>
      <c r="L134" s="664">
        <f>+malibünye1!L135</f>
        <v>0</v>
      </c>
      <c r="M134" s="664">
        <f>+malibünye1!M135</f>
        <v>0</v>
      </c>
      <c r="N134" s="664">
        <f>+malibünye1!N135</f>
        <v>0</v>
      </c>
      <c r="O134" s="664">
        <f>+malibünye1!O135</f>
        <v>0</v>
      </c>
      <c r="P134" s="664">
        <f>+malibünye1!P135</f>
        <v>0</v>
      </c>
      <c r="Q134" s="664">
        <f>+malibünye1!Q135</f>
        <v>0</v>
      </c>
      <c r="R134" s="664">
        <f>+malibünye1!R135</f>
        <v>0</v>
      </c>
      <c r="S134" s="665">
        <f>+malibünye1!S135</f>
        <v>0</v>
      </c>
    </row>
    <row r="135" spans="1:19" s="662" customFormat="1" ht="12.75" customHeight="1">
      <c r="A135" s="663" t="s">
        <v>1403</v>
      </c>
      <c r="B135" s="664">
        <f>+malibünye1!B136</f>
        <v>0</v>
      </c>
      <c r="C135" s="664">
        <f>+malibünye1!C136</f>
        <v>0</v>
      </c>
      <c r="D135" s="664">
        <f>+malibünye1!D136</f>
        <v>0</v>
      </c>
      <c r="E135" s="664">
        <f>+malibünye1!E136</f>
        <v>0</v>
      </c>
      <c r="F135" s="664">
        <f>+malibünye1!F136</f>
        <v>0</v>
      </c>
      <c r="G135" s="664">
        <f>+malibünye1!G136</f>
        <v>0</v>
      </c>
      <c r="H135" s="664">
        <f>+malibünye1!H136</f>
        <v>0</v>
      </c>
      <c r="I135" s="664">
        <f>+malibünye1!I136</f>
        <v>0</v>
      </c>
      <c r="J135" s="664">
        <f>+malibünye1!J136</f>
        <v>0</v>
      </c>
      <c r="K135" s="664">
        <f>+malibünye1!K136</f>
        <v>0</v>
      </c>
      <c r="L135" s="664">
        <f>+malibünye1!L136</f>
        <v>0</v>
      </c>
      <c r="M135" s="664">
        <f>+malibünye1!M136</f>
        <v>0</v>
      </c>
      <c r="N135" s="664">
        <f>+malibünye1!N136</f>
        <v>0</v>
      </c>
      <c r="O135" s="664">
        <f>+malibünye1!O136</f>
        <v>0</v>
      </c>
      <c r="P135" s="664">
        <f>+malibünye1!P136</f>
        <v>0</v>
      </c>
      <c r="Q135" s="664">
        <f>+malibünye1!Q136</f>
        <v>0</v>
      </c>
      <c r="R135" s="664">
        <f>+malibünye1!R136</f>
        <v>0</v>
      </c>
      <c r="S135" s="665">
        <f>+malibünye1!S136</f>
        <v>0</v>
      </c>
    </row>
    <row r="136" spans="1:19" s="662" customFormat="1" ht="12.75" customHeight="1">
      <c r="A136" s="663" t="s">
        <v>1404</v>
      </c>
      <c r="B136" s="664">
        <f>+malibünye1!B137</f>
        <v>0</v>
      </c>
      <c r="C136" s="664">
        <f>+malibünye1!C137</f>
        <v>0</v>
      </c>
      <c r="D136" s="664">
        <f>+malibünye1!D137</f>
        <v>0</v>
      </c>
      <c r="E136" s="664">
        <f>+malibünye1!E137</f>
        <v>0</v>
      </c>
      <c r="F136" s="664">
        <f>+malibünye1!F137</f>
        <v>0</v>
      </c>
      <c r="G136" s="664">
        <f>+malibünye1!G137</f>
        <v>0</v>
      </c>
      <c r="H136" s="664">
        <f>+malibünye1!H137</f>
        <v>0</v>
      </c>
      <c r="I136" s="664">
        <f>+malibünye1!I137</f>
        <v>0</v>
      </c>
      <c r="J136" s="664">
        <f>+malibünye1!J137</f>
        <v>0</v>
      </c>
      <c r="K136" s="664">
        <f>+malibünye1!K137</f>
        <v>0</v>
      </c>
      <c r="L136" s="664">
        <f>+malibünye1!L137</f>
        <v>0</v>
      </c>
      <c r="M136" s="664">
        <f>+malibünye1!M137</f>
        <v>0</v>
      </c>
      <c r="N136" s="664">
        <f>+malibünye1!N137</f>
        <v>0</v>
      </c>
      <c r="O136" s="664">
        <f>+malibünye1!O137</f>
        <v>0</v>
      </c>
      <c r="P136" s="664">
        <f>+malibünye1!P137</f>
        <v>0</v>
      </c>
      <c r="Q136" s="664">
        <f>+malibünye1!Q137</f>
        <v>0</v>
      </c>
      <c r="R136" s="664">
        <f>+malibünye1!R137</f>
        <v>0</v>
      </c>
      <c r="S136" s="665">
        <f>+malibünye1!S137</f>
        <v>0</v>
      </c>
    </row>
    <row r="137" spans="1:19" s="662" customFormat="1" ht="24">
      <c r="A137" s="672" t="s">
        <v>1409</v>
      </c>
      <c r="B137" s="664">
        <f>+malibünye1!B138</f>
        <v>0</v>
      </c>
      <c r="C137" s="664">
        <f>+malibünye1!C138</f>
        <v>0</v>
      </c>
      <c r="D137" s="664">
        <f>+malibünye1!D138</f>
        <v>0</v>
      </c>
      <c r="E137" s="664">
        <f>+malibünye1!E138</f>
        <v>0</v>
      </c>
      <c r="F137" s="664">
        <f>+malibünye1!F138</f>
        <v>0</v>
      </c>
      <c r="G137" s="664">
        <f>+malibünye1!G138</f>
        <v>0</v>
      </c>
      <c r="H137" s="664">
        <f>+malibünye1!H138</f>
        <v>0</v>
      </c>
      <c r="I137" s="664">
        <f>+malibünye1!I138</f>
        <v>0</v>
      </c>
      <c r="J137" s="664">
        <f>+malibünye1!J138</f>
        <v>0</v>
      </c>
      <c r="K137" s="664">
        <f>+malibünye1!K138</f>
        <v>0</v>
      </c>
      <c r="L137" s="664">
        <f>+malibünye1!L138</f>
        <v>0</v>
      </c>
      <c r="M137" s="664">
        <f>+malibünye1!M138</f>
        <v>0</v>
      </c>
      <c r="N137" s="664">
        <f>+malibünye1!N138</f>
        <v>0</v>
      </c>
      <c r="O137" s="664">
        <f>+malibünye1!O138</f>
        <v>0</v>
      </c>
      <c r="P137" s="664">
        <f>+malibünye1!P138</f>
        <v>0</v>
      </c>
      <c r="Q137" s="664">
        <f>+malibünye1!Q138</f>
        <v>0</v>
      </c>
      <c r="R137" s="664">
        <f>+malibünye1!R138</f>
        <v>0</v>
      </c>
      <c r="S137" s="665">
        <f>+malibünye1!S138</f>
        <v>0</v>
      </c>
    </row>
    <row r="138" spans="1:19" s="662" customFormat="1" ht="12.75" customHeight="1">
      <c r="A138" s="666" t="s">
        <v>1406</v>
      </c>
      <c r="B138" s="664">
        <f>+malibünye1!B139</f>
        <v>0</v>
      </c>
      <c r="C138" s="664">
        <f>+malibünye1!C139</f>
        <v>0</v>
      </c>
      <c r="D138" s="664">
        <f>+malibünye1!D139</f>
        <v>0</v>
      </c>
      <c r="E138" s="664">
        <f>+malibünye1!E139</f>
        <v>0</v>
      </c>
      <c r="F138" s="664">
        <f>+malibünye1!F139</f>
        <v>0</v>
      </c>
      <c r="G138" s="664">
        <f>+malibünye1!G139</f>
        <v>0</v>
      </c>
      <c r="H138" s="664">
        <f>+malibünye1!H139</f>
        <v>0</v>
      </c>
      <c r="I138" s="664">
        <f>+malibünye1!I139</f>
        <v>0</v>
      </c>
      <c r="J138" s="664">
        <f>+malibünye1!J139</f>
        <v>0</v>
      </c>
      <c r="K138" s="664">
        <f>+malibünye1!K139</f>
        <v>0</v>
      </c>
      <c r="L138" s="664">
        <f>+malibünye1!L139</f>
        <v>0</v>
      </c>
      <c r="M138" s="664">
        <f>+malibünye1!M139</f>
        <v>0</v>
      </c>
      <c r="N138" s="664">
        <f>+malibünye1!N139</f>
        <v>0</v>
      </c>
      <c r="O138" s="664">
        <f>+malibünye1!O139</f>
        <v>0</v>
      </c>
      <c r="P138" s="664">
        <f>+malibünye1!P139</f>
        <v>0</v>
      </c>
      <c r="Q138" s="664">
        <f>+malibünye1!Q139</f>
        <v>0</v>
      </c>
      <c r="R138" s="664">
        <f>+malibünye1!R139</f>
        <v>0</v>
      </c>
      <c r="S138" s="665">
        <f>+malibünye1!S139</f>
        <v>0</v>
      </c>
    </row>
    <row r="139" spans="1:19" s="662" customFormat="1" ht="12.75" customHeight="1">
      <c r="A139" s="673" t="s">
        <v>1407</v>
      </c>
      <c r="B139" s="674">
        <f>+malibünye1!B140</f>
        <v>0</v>
      </c>
      <c r="C139" s="674">
        <f>+malibünye1!C140</f>
        <v>0</v>
      </c>
      <c r="D139" s="674">
        <f>+malibünye1!D140</f>
        <v>0</v>
      </c>
      <c r="E139" s="674">
        <f>+malibünye1!E140</f>
        <v>0</v>
      </c>
      <c r="F139" s="674">
        <f>+malibünye1!F140</f>
        <v>0</v>
      </c>
      <c r="G139" s="674">
        <f>+malibünye1!G140</f>
        <v>0</v>
      </c>
      <c r="H139" s="674">
        <f>+malibünye1!H140</f>
        <v>0</v>
      </c>
      <c r="I139" s="675">
        <f>+malibünye1!I140</f>
        <v>0</v>
      </c>
      <c r="J139" s="675">
        <f>+malibünye1!J140</f>
        <v>0</v>
      </c>
      <c r="K139" s="675">
        <f>+malibünye1!K140</f>
        <v>0</v>
      </c>
      <c r="L139" s="675">
        <f>+malibünye1!L140</f>
        <v>0</v>
      </c>
      <c r="M139" s="675">
        <f>+malibünye1!M140</f>
        <v>0</v>
      </c>
      <c r="N139" s="675">
        <f>+malibünye1!N140</f>
        <v>0</v>
      </c>
      <c r="O139" s="675">
        <f>+malibünye1!O140</f>
        <v>0</v>
      </c>
      <c r="P139" s="675">
        <f>+malibünye1!P140</f>
        <v>0</v>
      </c>
      <c r="Q139" s="675">
        <f>+malibünye1!Q140</f>
        <v>0</v>
      </c>
      <c r="R139" s="674">
        <f>+malibünye1!R140</f>
        <v>0</v>
      </c>
      <c r="S139" s="676">
        <f>+malibünye1!S140</f>
        <v>0</v>
      </c>
    </row>
    <row r="140" spans="1:19" ht="12.75" customHeight="1">
      <c r="A140" s="617" t="s">
        <v>1410</v>
      </c>
    </row>
    <row r="141" spans="1:19" ht="11.25" customHeight="1">
      <c r="A141" s="617" t="s">
        <v>1411</v>
      </c>
    </row>
    <row r="142" spans="1:19" ht="12.75" customHeight="1">
      <c r="A142" s="617" t="s">
        <v>1412</v>
      </c>
    </row>
    <row r="143" spans="1:19" ht="13.5" customHeight="1">
      <c r="A143" s="651"/>
    </row>
    <row r="144" spans="1:19" ht="13.5" customHeight="1">
      <c r="A144" s="483" t="s">
        <v>1413</v>
      </c>
    </row>
    <row r="145" spans="1:21" ht="5.25" customHeight="1">
      <c r="A145" s="677"/>
    </row>
    <row r="146" spans="1:21" ht="12.75" customHeight="1">
      <c r="A146" s="1350"/>
      <c r="B146" s="1355" t="s">
        <v>1414</v>
      </c>
      <c r="C146" s="1356"/>
      <c r="D146" s="1356"/>
      <c r="E146" s="1356"/>
      <c r="F146" s="1356"/>
      <c r="G146" s="1356"/>
      <c r="H146" s="1356"/>
      <c r="I146" s="1356"/>
      <c r="J146" s="1356"/>
      <c r="K146" s="1356"/>
      <c r="L146" s="1356"/>
      <c r="M146" s="1356"/>
      <c r="N146" s="1356"/>
      <c r="O146" s="1356"/>
      <c r="P146" s="1356"/>
      <c r="Q146" s="1356"/>
      <c r="R146" s="1357"/>
      <c r="S146" s="1333" t="s">
        <v>104</v>
      </c>
      <c r="T146" s="1335" t="s">
        <v>105</v>
      </c>
      <c r="U146" s="1346" t="s">
        <v>106</v>
      </c>
    </row>
    <row r="147" spans="1:21" s="657" customFormat="1" ht="90">
      <c r="A147" s="1351"/>
      <c r="B147" s="656" t="s">
        <v>1381</v>
      </c>
      <c r="C147" s="656" t="s">
        <v>1382</v>
      </c>
      <c r="D147" s="656" t="s">
        <v>1383</v>
      </c>
      <c r="E147" s="656" t="s">
        <v>1384</v>
      </c>
      <c r="F147" s="656" t="s">
        <v>1385</v>
      </c>
      <c r="G147" s="656" t="s">
        <v>1386</v>
      </c>
      <c r="H147" s="656" t="s">
        <v>1387</v>
      </c>
      <c r="I147" s="656" t="s">
        <v>1388</v>
      </c>
      <c r="J147" s="656" t="s">
        <v>1389</v>
      </c>
      <c r="K147" s="656" t="s">
        <v>1390</v>
      </c>
      <c r="L147" s="656" t="s">
        <v>1391</v>
      </c>
      <c r="M147" s="656" t="s">
        <v>1392</v>
      </c>
      <c r="N147" s="656" t="s">
        <v>1393</v>
      </c>
      <c r="O147" s="656" t="s">
        <v>1394</v>
      </c>
      <c r="P147" s="656" t="s">
        <v>1395</v>
      </c>
      <c r="Q147" s="656" t="s">
        <v>1396</v>
      </c>
      <c r="R147" s="656" t="s">
        <v>1397</v>
      </c>
      <c r="S147" s="1334"/>
      <c r="T147" s="1336"/>
      <c r="U147" s="1347"/>
    </row>
    <row r="148" spans="1:21" ht="12" customHeight="1">
      <c r="A148" s="678"/>
      <c r="B148" s="679"/>
      <c r="C148" s="680"/>
      <c r="D148" s="528"/>
      <c r="E148" s="679"/>
      <c r="F148" s="681"/>
      <c r="G148" s="682"/>
      <c r="H148" s="682"/>
      <c r="I148" s="682"/>
      <c r="J148" s="682"/>
      <c r="K148" s="682"/>
      <c r="L148" s="682"/>
      <c r="M148" s="682"/>
      <c r="N148" s="682"/>
      <c r="O148" s="682"/>
      <c r="P148" s="682"/>
      <c r="Q148" s="682"/>
      <c r="R148" s="682"/>
      <c r="S148" s="682"/>
      <c r="T148" s="682"/>
      <c r="U148" s="683"/>
    </row>
    <row r="149" spans="1:21" ht="12" customHeight="1">
      <c r="A149" s="630" t="s">
        <v>1415</v>
      </c>
      <c r="B149" s="624">
        <f>+malibünye1!B150</f>
        <v>0</v>
      </c>
      <c r="C149" s="624">
        <f>+malibünye1!C150</f>
        <v>0</v>
      </c>
      <c r="D149" s="624">
        <f>+malibünye1!D150</f>
        <v>0</v>
      </c>
      <c r="E149" s="624">
        <f>+malibünye1!E150</f>
        <v>0</v>
      </c>
      <c r="F149" s="624">
        <f>+malibünye1!F150</f>
        <v>0</v>
      </c>
      <c r="G149" s="624">
        <f>+malibünye1!G150</f>
        <v>0</v>
      </c>
      <c r="H149" s="624">
        <f>+malibünye1!H150</f>
        <v>0</v>
      </c>
      <c r="I149" s="624">
        <f>+malibünye1!I150</f>
        <v>0</v>
      </c>
      <c r="J149" s="624">
        <f>+malibünye1!J150</f>
        <v>0</v>
      </c>
      <c r="K149" s="624">
        <f>+malibünye1!K150</f>
        <v>0</v>
      </c>
      <c r="L149" s="624">
        <f>+malibünye1!L150</f>
        <v>0</v>
      </c>
      <c r="M149" s="624">
        <f>+malibünye1!M150</f>
        <v>0</v>
      </c>
      <c r="N149" s="624">
        <f>+malibünye1!N150</f>
        <v>0</v>
      </c>
      <c r="O149" s="624">
        <f>+malibünye1!O150</f>
        <v>0</v>
      </c>
      <c r="P149" s="624">
        <f>+malibünye1!P150</f>
        <v>0</v>
      </c>
      <c r="Q149" s="624">
        <f>+malibünye1!R150</f>
        <v>0</v>
      </c>
      <c r="R149" s="624">
        <f>+malibünye1!R150</f>
        <v>0</v>
      </c>
      <c r="S149" s="624">
        <f>+malibünye1!S150</f>
        <v>0</v>
      </c>
      <c r="T149" s="624">
        <f>+malibünye1!T150</f>
        <v>0</v>
      </c>
      <c r="U149" s="625">
        <f>+malibünye1!U150</f>
        <v>0</v>
      </c>
    </row>
    <row r="150" spans="1:21" ht="12" customHeight="1">
      <c r="A150" s="551" t="s">
        <v>1416</v>
      </c>
      <c r="B150" s="664">
        <f>+malibünye1!B151</f>
        <v>0</v>
      </c>
      <c r="C150" s="664">
        <f>+malibünye1!C151</f>
        <v>0</v>
      </c>
      <c r="D150" s="664">
        <f>+malibünye1!D151</f>
        <v>0</v>
      </c>
      <c r="E150" s="664">
        <f>+malibünye1!E151</f>
        <v>0</v>
      </c>
      <c r="F150" s="664">
        <f>+malibünye1!F151</f>
        <v>0</v>
      </c>
      <c r="G150" s="664">
        <f>+malibünye1!G151</f>
        <v>0</v>
      </c>
      <c r="H150" s="664">
        <f>+malibünye1!H151</f>
        <v>0</v>
      </c>
      <c r="I150" s="664">
        <f>+malibünye1!I151</f>
        <v>0</v>
      </c>
      <c r="J150" s="664">
        <f>+malibünye1!J151</f>
        <v>0</v>
      </c>
      <c r="K150" s="664">
        <f>+malibünye1!K151</f>
        <v>0</v>
      </c>
      <c r="L150" s="664">
        <f>+malibünye1!L151</f>
        <v>0</v>
      </c>
      <c r="M150" s="664">
        <f>+malibünye1!M151</f>
        <v>0</v>
      </c>
      <c r="N150" s="664">
        <f>+malibünye1!N151</f>
        <v>0</v>
      </c>
      <c r="O150" s="664">
        <f>+malibünye1!O151</f>
        <v>0</v>
      </c>
      <c r="P150" s="664">
        <f>+malibünye1!P151</f>
        <v>0</v>
      </c>
      <c r="Q150" s="664">
        <f>+malibünye1!R151</f>
        <v>0</v>
      </c>
      <c r="R150" s="664">
        <f>+malibünye1!R151</f>
        <v>0</v>
      </c>
      <c r="S150" s="664">
        <f>+malibünye1!S151</f>
        <v>0</v>
      </c>
      <c r="T150" s="664">
        <f>+malibünye1!T151</f>
        <v>0</v>
      </c>
      <c r="U150" s="625">
        <f>+malibünye1!U151</f>
        <v>0</v>
      </c>
    </row>
    <row r="151" spans="1:21" ht="12" customHeight="1">
      <c r="A151" s="551" t="s">
        <v>1417</v>
      </c>
      <c r="B151" s="664">
        <f>+malibünye1!B152</f>
        <v>0</v>
      </c>
      <c r="C151" s="664">
        <f>+malibünye1!C152</f>
        <v>0</v>
      </c>
      <c r="D151" s="664">
        <f>+malibünye1!D152</f>
        <v>0</v>
      </c>
      <c r="E151" s="664">
        <f>+malibünye1!E152</f>
        <v>0</v>
      </c>
      <c r="F151" s="664">
        <f>+malibünye1!F152</f>
        <v>0</v>
      </c>
      <c r="G151" s="664">
        <f>+malibünye1!G152</f>
        <v>0</v>
      </c>
      <c r="H151" s="664">
        <f>+malibünye1!H152</f>
        <v>0</v>
      </c>
      <c r="I151" s="664">
        <f>+malibünye1!I152</f>
        <v>0</v>
      </c>
      <c r="J151" s="664">
        <f>+malibünye1!J152</f>
        <v>0</v>
      </c>
      <c r="K151" s="664">
        <f>+malibünye1!K152</f>
        <v>0</v>
      </c>
      <c r="L151" s="664">
        <f>+malibünye1!L152</f>
        <v>0</v>
      </c>
      <c r="M151" s="664">
        <f>+malibünye1!M152</f>
        <v>0</v>
      </c>
      <c r="N151" s="664">
        <f>+malibünye1!N152</f>
        <v>0</v>
      </c>
      <c r="O151" s="664">
        <f>+malibünye1!O152</f>
        <v>0</v>
      </c>
      <c r="P151" s="664">
        <f>+malibünye1!P152</f>
        <v>0</v>
      </c>
      <c r="Q151" s="664">
        <f>+malibünye1!R152</f>
        <v>0</v>
      </c>
      <c r="R151" s="664">
        <f>+malibünye1!R152</f>
        <v>0</v>
      </c>
      <c r="S151" s="664">
        <f>+malibünye1!S152</f>
        <v>0</v>
      </c>
      <c r="T151" s="664">
        <f>+malibünye1!T152</f>
        <v>0</v>
      </c>
      <c r="U151" s="625">
        <f>+malibünye1!U152</f>
        <v>0</v>
      </c>
    </row>
    <row r="152" spans="1:21" ht="12" customHeight="1">
      <c r="A152" s="551" t="s">
        <v>1418</v>
      </c>
      <c r="B152" s="664">
        <f>+malibünye1!B153</f>
        <v>0</v>
      </c>
      <c r="C152" s="664">
        <f>+malibünye1!C153</f>
        <v>0</v>
      </c>
      <c r="D152" s="664">
        <f>+malibünye1!D153</f>
        <v>0</v>
      </c>
      <c r="E152" s="664">
        <f>+malibünye1!E153</f>
        <v>0</v>
      </c>
      <c r="F152" s="664">
        <f>+malibünye1!F153</f>
        <v>0</v>
      </c>
      <c r="G152" s="664">
        <f>+malibünye1!G153</f>
        <v>0</v>
      </c>
      <c r="H152" s="664">
        <f>+malibünye1!H153</f>
        <v>0</v>
      </c>
      <c r="I152" s="664">
        <f>+malibünye1!I153</f>
        <v>0</v>
      </c>
      <c r="J152" s="664">
        <f>+malibünye1!J153</f>
        <v>0</v>
      </c>
      <c r="K152" s="664">
        <f>+malibünye1!K153</f>
        <v>0</v>
      </c>
      <c r="L152" s="664">
        <f>+malibünye1!L153</f>
        <v>0</v>
      </c>
      <c r="M152" s="664">
        <f>+malibünye1!M153</f>
        <v>0</v>
      </c>
      <c r="N152" s="664">
        <f>+malibünye1!N153</f>
        <v>0</v>
      </c>
      <c r="O152" s="664">
        <f>+malibünye1!O153</f>
        <v>0</v>
      </c>
      <c r="P152" s="664">
        <f>+malibünye1!P153</f>
        <v>0</v>
      </c>
      <c r="Q152" s="664">
        <f>+malibünye1!R153</f>
        <v>0</v>
      </c>
      <c r="R152" s="664">
        <f>+malibünye1!R153</f>
        <v>0</v>
      </c>
      <c r="S152" s="664">
        <f>+malibünye1!S153</f>
        <v>0</v>
      </c>
      <c r="T152" s="664">
        <f>+malibünye1!T153</f>
        <v>0</v>
      </c>
      <c r="U152" s="625">
        <f>+malibünye1!U153</f>
        <v>0</v>
      </c>
    </row>
    <row r="153" spans="1:21" ht="12" customHeight="1">
      <c r="A153" s="630" t="s">
        <v>1419</v>
      </c>
      <c r="B153" s="624">
        <f>+malibünye1!B154</f>
        <v>0</v>
      </c>
      <c r="C153" s="624">
        <f>+malibünye1!C154</f>
        <v>0</v>
      </c>
      <c r="D153" s="624">
        <f>+malibünye1!D154</f>
        <v>0</v>
      </c>
      <c r="E153" s="624">
        <f>+malibünye1!E154</f>
        <v>0</v>
      </c>
      <c r="F153" s="624">
        <f>+malibünye1!F154</f>
        <v>0</v>
      </c>
      <c r="G153" s="624">
        <f>+malibünye1!G154</f>
        <v>0</v>
      </c>
      <c r="H153" s="624">
        <f>+malibünye1!H154</f>
        <v>0</v>
      </c>
      <c r="I153" s="624">
        <f>+malibünye1!I154</f>
        <v>0</v>
      </c>
      <c r="J153" s="624">
        <f>+malibünye1!J154</f>
        <v>0</v>
      </c>
      <c r="K153" s="624">
        <f>+malibünye1!K154</f>
        <v>0</v>
      </c>
      <c r="L153" s="624">
        <f>+malibünye1!L154</f>
        <v>0</v>
      </c>
      <c r="M153" s="624">
        <f>+malibünye1!M154</f>
        <v>0</v>
      </c>
      <c r="N153" s="624">
        <f>+malibünye1!N154</f>
        <v>0</v>
      </c>
      <c r="O153" s="624">
        <f>+malibünye1!O154</f>
        <v>0</v>
      </c>
      <c r="P153" s="624">
        <f>+malibünye1!P154</f>
        <v>0</v>
      </c>
      <c r="Q153" s="624">
        <f>+malibünye1!R154</f>
        <v>0</v>
      </c>
      <c r="R153" s="624">
        <f>+malibünye1!R154</f>
        <v>0</v>
      </c>
      <c r="S153" s="624">
        <f>+malibünye1!S154</f>
        <v>0</v>
      </c>
      <c r="T153" s="624">
        <f>+malibünye1!T154</f>
        <v>0</v>
      </c>
      <c r="U153" s="625">
        <f>+malibünye1!U154</f>
        <v>0</v>
      </c>
    </row>
    <row r="154" spans="1:21" ht="12" customHeight="1">
      <c r="A154" s="551" t="s">
        <v>1420</v>
      </c>
      <c r="B154" s="664">
        <f>+malibünye1!B155</f>
        <v>0</v>
      </c>
      <c r="C154" s="664">
        <f>+malibünye1!C155</f>
        <v>0</v>
      </c>
      <c r="D154" s="664">
        <f>+malibünye1!D155</f>
        <v>0</v>
      </c>
      <c r="E154" s="664">
        <f>+malibünye1!E155</f>
        <v>0</v>
      </c>
      <c r="F154" s="664">
        <f>+malibünye1!F155</f>
        <v>0</v>
      </c>
      <c r="G154" s="664">
        <f>+malibünye1!G155</f>
        <v>0</v>
      </c>
      <c r="H154" s="664">
        <f>+malibünye1!H155</f>
        <v>0</v>
      </c>
      <c r="I154" s="664">
        <f>+malibünye1!I155</f>
        <v>0</v>
      </c>
      <c r="J154" s="664">
        <f>+malibünye1!J155</f>
        <v>0</v>
      </c>
      <c r="K154" s="664">
        <f>+malibünye1!K155</f>
        <v>0</v>
      </c>
      <c r="L154" s="664">
        <f>+malibünye1!L155</f>
        <v>0</v>
      </c>
      <c r="M154" s="664">
        <f>+malibünye1!M155</f>
        <v>0</v>
      </c>
      <c r="N154" s="664">
        <f>+malibünye1!N155</f>
        <v>0</v>
      </c>
      <c r="O154" s="664">
        <f>+malibünye1!O155</f>
        <v>0</v>
      </c>
      <c r="P154" s="664">
        <f>+malibünye1!P155</f>
        <v>0</v>
      </c>
      <c r="Q154" s="664">
        <f>+malibünye1!R155</f>
        <v>0</v>
      </c>
      <c r="R154" s="664">
        <f>+malibünye1!R155</f>
        <v>0</v>
      </c>
      <c r="S154" s="664">
        <f>+malibünye1!S155</f>
        <v>0</v>
      </c>
      <c r="T154" s="664">
        <f>+malibünye1!T155</f>
        <v>0</v>
      </c>
      <c r="U154" s="625">
        <f>+malibünye1!U155</f>
        <v>0</v>
      </c>
    </row>
    <row r="155" spans="1:21" ht="12" customHeight="1">
      <c r="A155" s="551" t="s">
        <v>1421</v>
      </c>
      <c r="B155" s="664">
        <f>+malibünye1!B156</f>
        <v>0</v>
      </c>
      <c r="C155" s="664">
        <f>+malibünye1!C156</f>
        <v>0</v>
      </c>
      <c r="D155" s="664">
        <f>+malibünye1!D156</f>
        <v>0</v>
      </c>
      <c r="E155" s="664">
        <f>+malibünye1!E156</f>
        <v>0</v>
      </c>
      <c r="F155" s="664">
        <f>+malibünye1!F156</f>
        <v>0</v>
      </c>
      <c r="G155" s="664">
        <f>+malibünye1!G156</f>
        <v>0</v>
      </c>
      <c r="H155" s="664">
        <f>+malibünye1!H156</f>
        <v>0</v>
      </c>
      <c r="I155" s="664">
        <f>+malibünye1!I156</f>
        <v>0</v>
      </c>
      <c r="J155" s="664">
        <f>+malibünye1!J156</f>
        <v>0</v>
      </c>
      <c r="K155" s="664">
        <f>+malibünye1!K156</f>
        <v>0</v>
      </c>
      <c r="L155" s="664">
        <f>+malibünye1!L156</f>
        <v>0</v>
      </c>
      <c r="M155" s="664">
        <f>+malibünye1!M156</f>
        <v>0</v>
      </c>
      <c r="N155" s="664">
        <f>+malibünye1!N156</f>
        <v>0</v>
      </c>
      <c r="O155" s="664">
        <f>+malibünye1!O156</f>
        <v>0</v>
      </c>
      <c r="P155" s="664">
        <f>+malibünye1!P156</f>
        <v>0</v>
      </c>
      <c r="Q155" s="664">
        <f>+malibünye1!R156</f>
        <v>0</v>
      </c>
      <c r="R155" s="664">
        <f>+malibünye1!R156</f>
        <v>0</v>
      </c>
      <c r="S155" s="664">
        <f>+malibünye1!S156</f>
        <v>0</v>
      </c>
      <c r="T155" s="664">
        <f>+malibünye1!T156</f>
        <v>0</v>
      </c>
      <c r="U155" s="625">
        <f>+malibünye1!U156</f>
        <v>0</v>
      </c>
    </row>
    <row r="156" spans="1:21" ht="12" customHeight="1">
      <c r="A156" s="551" t="s">
        <v>1422</v>
      </c>
      <c r="B156" s="664">
        <f>+malibünye1!B157</f>
        <v>0</v>
      </c>
      <c r="C156" s="664">
        <f>+malibünye1!C157</f>
        <v>0</v>
      </c>
      <c r="D156" s="664">
        <f>+malibünye1!D157</f>
        <v>0</v>
      </c>
      <c r="E156" s="664">
        <f>+malibünye1!E157</f>
        <v>0</v>
      </c>
      <c r="F156" s="664">
        <f>+malibünye1!F157</f>
        <v>0</v>
      </c>
      <c r="G156" s="664">
        <f>+malibünye1!G157</f>
        <v>0</v>
      </c>
      <c r="H156" s="664">
        <f>+malibünye1!H157</f>
        <v>0</v>
      </c>
      <c r="I156" s="664">
        <f>+malibünye1!I157</f>
        <v>0</v>
      </c>
      <c r="J156" s="664">
        <f>+malibünye1!J157</f>
        <v>0</v>
      </c>
      <c r="K156" s="664">
        <f>+malibünye1!K157</f>
        <v>0</v>
      </c>
      <c r="L156" s="664">
        <f>+malibünye1!L157</f>
        <v>0</v>
      </c>
      <c r="M156" s="664">
        <f>+malibünye1!M157</f>
        <v>0</v>
      </c>
      <c r="N156" s="664">
        <f>+malibünye1!N157</f>
        <v>0</v>
      </c>
      <c r="O156" s="664">
        <f>+malibünye1!O157</f>
        <v>0</v>
      </c>
      <c r="P156" s="664">
        <f>+malibünye1!P157</f>
        <v>0</v>
      </c>
      <c r="Q156" s="664">
        <f>+malibünye1!R157</f>
        <v>0</v>
      </c>
      <c r="R156" s="664">
        <f>+malibünye1!R157</f>
        <v>0</v>
      </c>
      <c r="S156" s="664">
        <f>+malibünye1!S157</f>
        <v>0</v>
      </c>
      <c r="T156" s="664">
        <f>+malibünye1!T157</f>
        <v>0</v>
      </c>
      <c r="U156" s="625">
        <f>+malibünye1!U157</f>
        <v>0</v>
      </c>
    </row>
    <row r="157" spans="1:21" ht="12" customHeight="1">
      <c r="A157" s="630" t="s">
        <v>1423</v>
      </c>
      <c r="B157" s="664">
        <f>+malibünye1!B158</f>
        <v>0</v>
      </c>
      <c r="C157" s="664">
        <f>+malibünye1!C158</f>
        <v>0</v>
      </c>
      <c r="D157" s="664">
        <f>+malibünye1!D158</f>
        <v>0</v>
      </c>
      <c r="E157" s="664">
        <f>+malibünye1!E158</f>
        <v>0</v>
      </c>
      <c r="F157" s="664">
        <f>+malibünye1!F158</f>
        <v>0</v>
      </c>
      <c r="G157" s="664">
        <f>+malibünye1!G158</f>
        <v>0</v>
      </c>
      <c r="H157" s="664">
        <f>+malibünye1!H158</f>
        <v>0</v>
      </c>
      <c r="I157" s="664">
        <f>+malibünye1!I158</f>
        <v>0</v>
      </c>
      <c r="J157" s="664">
        <f>+malibünye1!J158</f>
        <v>0</v>
      </c>
      <c r="K157" s="664">
        <f>+malibünye1!K158</f>
        <v>0</v>
      </c>
      <c r="L157" s="664">
        <f>+malibünye1!L158</f>
        <v>0</v>
      </c>
      <c r="M157" s="664">
        <f>+malibünye1!M158</f>
        <v>0</v>
      </c>
      <c r="N157" s="664">
        <f>+malibünye1!N158</f>
        <v>0</v>
      </c>
      <c r="O157" s="664">
        <f>+malibünye1!O158</f>
        <v>0</v>
      </c>
      <c r="P157" s="664">
        <f>+malibünye1!P158</f>
        <v>0</v>
      </c>
      <c r="Q157" s="664">
        <f>+malibünye1!R158</f>
        <v>0</v>
      </c>
      <c r="R157" s="664">
        <f>+malibünye1!R158</f>
        <v>0</v>
      </c>
      <c r="S157" s="664">
        <f>+malibünye1!S158</f>
        <v>0</v>
      </c>
      <c r="T157" s="664">
        <f>+malibünye1!T158</f>
        <v>0</v>
      </c>
      <c r="U157" s="625">
        <f>+malibünye1!U158</f>
        <v>0</v>
      </c>
    </row>
    <row r="158" spans="1:21" ht="12" customHeight="1">
      <c r="A158" s="630" t="s">
        <v>1424</v>
      </c>
      <c r="B158" s="624">
        <f>+malibünye1!B159</f>
        <v>0</v>
      </c>
      <c r="C158" s="624">
        <f>+malibünye1!C159</f>
        <v>0</v>
      </c>
      <c r="D158" s="624">
        <f>+malibünye1!D159</f>
        <v>0</v>
      </c>
      <c r="E158" s="624">
        <f>+malibünye1!E159</f>
        <v>0</v>
      </c>
      <c r="F158" s="624">
        <f>+malibünye1!F159</f>
        <v>0</v>
      </c>
      <c r="G158" s="624">
        <f>+malibünye1!G159</f>
        <v>0</v>
      </c>
      <c r="H158" s="624">
        <f>+malibünye1!H159</f>
        <v>0</v>
      </c>
      <c r="I158" s="624">
        <f>+malibünye1!I159</f>
        <v>0</v>
      </c>
      <c r="J158" s="624">
        <f>+malibünye1!J159</f>
        <v>0</v>
      </c>
      <c r="K158" s="624">
        <f>+malibünye1!K159</f>
        <v>0</v>
      </c>
      <c r="L158" s="624">
        <f>+malibünye1!L159</f>
        <v>0</v>
      </c>
      <c r="M158" s="624">
        <f>+malibünye1!M159</f>
        <v>0</v>
      </c>
      <c r="N158" s="624">
        <f>+malibünye1!N159</f>
        <v>0</v>
      </c>
      <c r="O158" s="624">
        <f>+malibünye1!O159</f>
        <v>0</v>
      </c>
      <c r="P158" s="624">
        <f>+malibünye1!P159</f>
        <v>0</v>
      </c>
      <c r="Q158" s="624">
        <f>+malibünye1!R159</f>
        <v>0</v>
      </c>
      <c r="R158" s="624">
        <f>+malibünye1!R159</f>
        <v>0</v>
      </c>
      <c r="S158" s="624">
        <f>+malibünye1!S159</f>
        <v>0</v>
      </c>
      <c r="T158" s="624">
        <f>+malibünye1!T159</f>
        <v>0</v>
      </c>
      <c r="U158" s="625">
        <f>+malibünye1!U159</f>
        <v>0</v>
      </c>
    </row>
    <row r="159" spans="1:21" ht="12" customHeight="1">
      <c r="A159" s="551" t="s">
        <v>1425</v>
      </c>
      <c r="B159" s="664">
        <f>+malibünye1!B160</f>
        <v>0</v>
      </c>
      <c r="C159" s="664">
        <f>+malibünye1!C160</f>
        <v>0</v>
      </c>
      <c r="D159" s="664">
        <f>+malibünye1!D160</f>
        <v>0</v>
      </c>
      <c r="E159" s="664">
        <f>+malibünye1!E160</f>
        <v>0</v>
      </c>
      <c r="F159" s="664">
        <f>+malibünye1!F160</f>
        <v>0</v>
      </c>
      <c r="G159" s="664">
        <f>+malibünye1!G160</f>
        <v>0</v>
      </c>
      <c r="H159" s="664">
        <f>+malibünye1!H160</f>
        <v>0</v>
      </c>
      <c r="I159" s="664">
        <f>+malibünye1!I160</f>
        <v>0</v>
      </c>
      <c r="J159" s="664">
        <f>+malibünye1!J160</f>
        <v>0</v>
      </c>
      <c r="K159" s="664">
        <f>+malibünye1!K160</f>
        <v>0</v>
      </c>
      <c r="L159" s="664">
        <f>+malibünye1!L160</f>
        <v>0</v>
      </c>
      <c r="M159" s="664">
        <f>+malibünye1!M160</f>
        <v>0</v>
      </c>
      <c r="N159" s="664">
        <f>+malibünye1!N160</f>
        <v>0</v>
      </c>
      <c r="O159" s="664">
        <f>+malibünye1!O160</f>
        <v>0</v>
      </c>
      <c r="P159" s="664">
        <f>+malibünye1!P160</f>
        <v>0</v>
      </c>
      <c r="Q159" s="664">
        <f>+malibünye1!R160</f>
        <v>0</v>
      </c>
      <c r="R159" s="664">
        <f>+malibünye1!R160</f>
        <v>0</v>
      </c>
      <c r="S159" s="664">
        <f>+malibünye1!S160</f>
        <v>0</v>
      </c>
      <c r="T159" s="664">
        <f>+malibünye1!T160</f>
        <v>0</v>
      </c>
      <c r="U159" s="625">
        <f>+malibünye1!U160</f>
        <v>0</v>
      </c>
    </row>
    <row r="160" spans="1:21" ht="12" customHeight="1">
      <c r="A160" s="551" t="s">
        <v>1426</v>
      </c>
      <c r="B160" s="664">
        <f>+malibünye1!B161</f>
        <v>0</v>
      </c>
      <c r="C160" s="664">
        <f>+malibünye1!C161</f>
        <v>0</v>
      </c>
      <c r="D160" s="664">
        <f>+malibünye1!D161</f>
        <v>0</v>
      </c>
      <c r="E160" s="664">
        <f>+malibünye1!E161</f>
        <v>0</v>
      </c>
      <c r="F160" s="664">
        <f>+malibünye1!F161</f>
        <v>0</v>
      </c>
      <c r="G160" s="664">
        <f>+malibünye1!G161</f>
        <v>0</v>
      </c>
      <c r="H160" s="664">
        <f>+malibünye1!H161</f>
        <v>0</v>
      </c>
      <c r="I160" s="664">
        <f>+malibünye1!I161</f>
        <v>0</v>
      </c>
      <c r="J160" s="664">
        <f>+malibünye1!J161</f>
        <v>0</v>
      </c>
      <c r="K160" s="664">
        <f>+malibünye1!K161</f>
        <v>0</v>
      </c>
      <c r="L160" s="664">
        <f>+malibünye1!L161</f>
        <v>0</v>
      </c>
      <c r="M160" s="664">
        <f>+malibünye1!M161</f>
        <v>0</v>
      </c>
      <c r="N160" s="664">
        <f>+malibünye1!N161</f>
        <v>0</v>
      </c>
      <c r="O160" s="664">
        <f>+malibünye1!O161</f>
        <v>0</v>
      </c>
      <c r="P160" s="664">
        <f>+malibünye1!P161</f>
        <v>0</v>
      </c>
      <c r="Q160" s="664">
        <f>+malibünye1!R161</f>
        <v>0</v>
      </c>
      <c r="R160" s="664">
        <f>+malibünye1!R161</f>
        <v>0</v>
      </c>
      <c r="S160" s="664">
        <f>+malibünye1!S161</f>
        <v>0</v>
      </c>
      <c r="T160" s="664">
        <f>+malibünye1!T161</f>
        <v>0</v>
      </c>
      <c r="U160" s="625">
        <f>+malibünye1!U161</f>
        <v>0</v>
      </c>
    </row>
    <row r="161" spans="1:21" ht="12" customHeight="1">
      <c r="A161" s="551" t="s">
        <v>1427</v>
      </c>
      <c r="B161" s="664">
        <f>+malibünye1!B162</f>
        <v>0</v>
      </c>
      <c r="C161" s="664">
        <f>+malibünye1!C162</f>
        <v>0</v>
      </c>
      <c r="D161" s="664">
        <f>+malibünye1!D162</f>
        <v>0</v>
      </c>
      <c r="E161" s="664">
        <f>+malibünye1!E162</f>
        <v>0</v>
      </c>
      <c r="F161" s="664">
        <f>+malibünye1!F162</f>
        <v>0</v>
      </c>
      <c r="G161" s="664">
        <f>+malibünye1!G162</f>
        <v>0</v>
      </c>
      <c r="H161" s="664">
        <f>+malibünye1!H162</f>
        <v>0</v>
      </c>
      <c r="I161" s="664">
        <f>+malibünye1!I162</f>
        <v>0</v>
      </c>
      <c r="J161" s="664">
        <f>+malibünye1!J162</f>
        <v>0</v>
      </c>
      <c r="K161" s="664">
        <f>+malibünye1!K162</f>
        <v>0</v>
      </c>
      <c r="L161" s="664">
        <f>+malibünye1!L162</f>
        <v>0</v>
      </c>
      <c r="M161" s="664">
        <f>+malibünye1!M162</f>
        <v>0</v>
      </c>
      <c r="N161" s="664">
        <f>+malibünye1!N162</f>
        <v>0</v>
      </c>
      <c r="O161" s="664">
        <f>+malibünye1!O162</f>
        <v>0</v>
      </c>
      <c r="P161" s="664">
        <f>+malibünye1!P162</f>
        <v>0</v>
      </c>
      <c r="Q161" s="664">
        <f>+malibünye1!R162</f>
        <v>0</v>
      </c>
      <c r="R161" s="664">
        <f>+malibünye1!R162</f>
        <v>0</v>
      </c>
      <c r="S161" s="664">
        <f>+malibünye1!S162</f>
        <v>0</v>
      </c>
      <c r="T161" s="664">
        <f>+malibünye1!T162</f>
        <v>0</v>
      </c>
      <c r="U161" s="625">
        <f>+malibünye1!U162</f>
        <v>0</v>
      </c>
    </row>
    <row r="162" spans="1:21" ht="12" customHeight="1">
      <c r="A162" s="551" t="s">
        <v>1428</v>
      </c>
      <c r="B162" s="664">
        <f>+malibünye1!B163</f>
        <v>0</v>
      </c>
      <c r="C162" s="664">
        <f>+malibünye1!C163</f>
        <v>0</v>
      </c>
      <c r="D162" s="664">
        <f>+malibünye1!D163</f>
        <v>0</v>
      </c>
      <c r="E162" s="664">
        <f>+malibünye1!E163</f>
        <v>0</v>
      </c>
      <c r="F162" s="664">
        <f>+malibünye1!F163</f>
        <v>0</v>
      </c>
      <c r="G162" s="664">
        <f>+malibünye1!G163</f>
        <v>0</v>
      </c>
      <c r="H162" s="664">
        <f>+malibünye1!H163</f>
        <v>0</v>
      </c>
      <c r="I162" s="664">
        <f>+malibünye1!I163</f>
        <v>0</v>
      </c>
      <c r="J162" s="664">
        <f>+malibünye1!J163</f>
        <v>0</v>
      </c>
      <c r="K162" s="664">
        <f>+malibünye1!K163</f>
        <v>0</v>
      </c>
      <c r="L162" s="664">
        <f>+malibünye1!L163</f>
        <v>0</v>
      </c>
      <c r="M162" s="664">
        <f>+malibünye1!M163</f>
        <v>0</v>
      </c>
      <c r="N162" s="664">
        <f>+malibünye1!N163</f>
        <v>0</v>
      </c>
      <c r="O162" s="664">
        <f>+malibünye1!O163</f>
        <v>0</v>
      </c>
      <c r="P162" s="664">
        <f>+malibünye1!P163</f>
        <v>0</v>
      </c>
      <c r="Q162" s="664">
        <f>+malibünye1!R163</f>
        <v>0</v>
      </c>
      <c r="R162" s="664">
        <f>+malibünye1!R163</f>
        <v>0</v>
      </c>
      <c r="S162" s="664">
        <f>+malibünye1!S163</f>
        <v>0</v>
      </c>
      <c r="T162" s="664">
        <f>+malibünye1!T163</f>
        <v>0</v>
      </c>
      <c r="U162" s="625">
        <f>+malibünye1!U163</f>
        <v>0</v>
      </c>
    </row>
    <row r="163" spans="1:21" ht="12" customHeight="1">
      <c r="A163" s="551" t="s">
        <v>1429</v>
      </c>
      <c r="B163" s="664">
        <f>+malibünye1!B164</f>
        <v>0</v>
      </c>
      <c r="C163" s="664">
        <f>+malibünye1!C164</f>
        <v>0</v>
      </c>
      <c r="D163" s="664">
        <f>+malibünye1!D164</f>
        <v>0</v>
      </c>
      <c r="E163" s="664">
        <f>+malibünye1!E164</f>
        <v>0</v>
      </c>
      <c r="F163" s="664">
        <f>+malibünye1!F164</f>
        <v>0</v>
      </c>
      <c r="G163" s="664">
        <f>+malibünye1!G164</f>
        <v>0</v>
      </c>
      <c r="H163" s="664">
        <f>+malibünye1!H164</f>
        <v>0</v>
      </c>
      <c r="I163" s="664">
        <f>+malibünye1!I164</f>
        <v>0</v>
      </c>
      <c r="J163" s="664">
        <f>+malibünye1!J164</f>
        <v>0</v>
      </c>
      <c r="K163" s="664">
        <f>+malibünye1!K164</f>
        <v>0</v>
      </c>
      <c r="L163" s="664">
        <f>+malibünye1!L164</f>
        <v>0</v>
      </c>
      <c r="M163" s="664">
        <f>+malibünye1!M164</f>
        <v>0</v>
      </c>
      <c r="N163" s="664">
        <f>+malibünye1!N164</f>
        <v>0</v>
      </c>
      <c r="O163" s="664">
        <f>+malibünye1!O164</f>
        <v>0</v>
      </c>
      <c r="P163" s="664">
        <f>+malibünye1!P164</f>
        <v>0</v>
      </c>
      <c r="Q163" s="664">
        <f>+malibünye1!R164</f>
        <v>0</v>
      </c>
      <c r="R163" s="664">
        <f>+malibünye1!R164</f>
        <v>0</v>
      </c>
      <c r="S163" s="664">
        <f>+malibünye1!S164</f>
        <v>0</v>
      </c>
      <c r="T163" s="664">
        <f>+malibünye1!T164</f>
        <v>0</v>
      </c>
      <c r="U163" s="625">
        <f>+malibünye1!U164</f>
        <v>0</v>
      </c>
    </row>
    <row r="164" spans="1:21" ht="12" customHeight="1">
      <c r="A164" s="551" t="s">
        <v>1430</v>
      </c>
      <c r="B164" s="664">
        <f>+malibünye1!B165</f>
        <v>0</v>
      </c>
      <c r="C164" s="664">
        <f>+malibünye1!C165</f>
        <v>0</v>
      </c>
      <c r="D164" s="664">
        <f>+malibünye1!D165</f>
        <v>0</v>
      </c>
      <c r="E164" s="664">
        <f>+malibünye1!E165</f>
        <v>0</v>
      </c>
      <c r="F164" s="664">
        <f>+malibünye1!F165</f>
        <v>0</v>
      </c>
      <c r="G164" s="664">
        <f>+malibünye1!G165</f>
        <v>0</v>
      </c>
      <c r="H164" s="664">
        <f>+malibünye1!H165</f>
        <v>0</v>
      </c>
      <c r="I164" s="664">
        <f>+malibünye1!I165</f>
        <v>0</v>
      </c>
      <c r="J164" s="664">
        <f>+malibünye1!J165</f>
        <v>0</v>
      </c>
      <c r="K164" s="664">
        <f>+malibünye1!K165</f>
        <v>0</v>
      </c>
      <c r="L164" s="664">
        <f>+malibünye1!L165</f>
        <v>0</v>
      </c>
      <c r="M164" s="664">
        <f>+malibünye1!M165</f>
        <v>0</v>
      </c>
      <c r="N164" s="664">
        <f>+malibünye1!N165</f>
        <v>0</v>
      </c>
      <c r="O164" s="664">
        <f>+malibünye1!O165</f>
        <v>0</v>
      </c>
      <c r="P164" s="664">
        <f>+malibünye1!P165</f>
        <v>0</v>
      </c>
      <c r="Q164" s="664">
        <f>+malibünye1!R165</f>
        <v>0</v>
      </c>
      <c r="R164" s="664">
        <f>+malibünye1!R165</f>
        <v>0</v>
      </c>
      <c r="S164" s="664">
        <f>+malibünye1!S165</f>
        <v>0</v>
      </c>
      <c r="T164" s="664">
        <f>+malibünye1!T165</f>
        <v>0</v>
      </c>
      <c r="U164" s="625">
        <f>+malibünye1!U165</f>
        <v>0</v>
      </c>
    </row>
    <row r="165" spans="1:21" ht="12" customHeight="1">
      <c r="A165" s="551" t="s">
        <v>1431</v>
      </c>
      <c r="B165" s="664">
        <f>+malibünye1!B166</f>
        <v>0</v>
      </c>
      <c r="C165" s="664">
        <f>+malibünye1!C166</f>
        <v>0</v>
      </c>
      <c r="D165" s="664">
        <f>+malibünye1!D166</f>
        <v>0</v>
      </c>
      <c r="E165" s="664">
        <f>+malibünye1!E166</f>
        <v>0</v>
      </c>
      <c r="F165" s="664">
        <f>+malibünye1!F166</f>
        <v>0</v>
      </c>
      <c r="G165" s="664">
        <f>+malibünye1!G166</f>
        <v>0</v>
      </c>
      <c r="H165" s="664">
        <f>+malibünye1!H166</f>
        <v>0</v>
      </c>
      <c r="I165" s="664">
        <f>+malibünye1!I166</f>
        <v>0</v>
      </c>
      <c r="J165" s="664">
        <f>+malibünye1!J166</f>
        <v>0</v>
      </c>
      <c r="K165" s="664">
        <f>+malibünye1!K166</f>
        <v>0</v>
      </c>
      <c r="L165" s="664">
        <f>+malibünye1!L166</f>
        <v>0</v>
      </c>
      <c r="M165" s="664">
        <f>+malibünye1!M166</f>
        <v>0</v>
      </c>
      <c r="N165" s="664">
        <f>+malibünye1!N166</f>
        <v>0</v>
      </c>
      <c r="O165" s="664">
        <f>+malibünye1!O166</f>
        <v>0</v>
      </c>
      <c r="P165" s="664">
        <f>+malibünye1!P166</f>
        <v>0</v>
      </c>
      <c r="Q165" s="664">
        <f>+malibünye1!R166</f>
        <v>0</v>
      </c>
      <c r="R165" s="664">
        <f>+malibünye1!R166</f>
        <v>0</v>
      </c>
      <c r="S165" s="664">
        <f>+malibünye1!S166</f>
        <v>0</v>
      </c>
      <c r="T165" s="664">
        <f>+malibünye1!T166</f>
        <v>0</v>
      </c>
      <c r="U165" s="625">
        <f>+malibünye1!U166</f>
        <v>0</v>
      </c>
    </row>
    <row r="166" spans="1:21" ht="12" customHeight="1">
      <c r="A166" s="551" t="s">
        <v>1432</v>
      </c>
      <c r="B166" s="664">
        <f>+malibünye1!B167</f>
        <v>0</v>
      </c>
      <c r="C166" s="664">
        <f>+malibünye1!C167</f>
        <v>0</v>
      </c>
      <c r="D166" s="664">
        <f>+malibünye1!D167</f>
        <v>0</v>
      </c>
      <c r="E166" s="664">
        <f>+malibünye1!E167</f>
        <v>0</v>
      </c>
      <c r="F166" s="664">
        <f>+malibünye1!F167</f>
        <v>0</v>
      </c>
      <c r="G166" s="664">
        <f>+malibünye1!G167</f>
        <v>0</v>
      </c>
      <c r="H166" s="664">
        <f>+malibünye1!H167</f>
        <v>0</v>
      </c>
      <c r="I166" s="664">
        <f>+malibünye1!I167</f>
        <v>0</v>
      </c>
      <c r="J166" s="664">
        <f>+malibünye1!J167</f>
        <v>0</v>
      </c>
      <c r="K166" s="664">
        <f>+malibünye1!K167</f>
        <v>0</v>
      </c>
      <c r="L166" s="664">
        <f>+malibünye1!L167</f>
        <v>0</v>
      </c>
      <c r="M166" s="664">
        <f>+malibünye1!M167</f>
        <v>0</v>
      </c>
      <c r="N166" s="664">
        <f>+malibünye1!N167</f>
        <v>0</v>
      </c>
      <c r="O166" s="664">
        <f>+malibünye1!O167</f>
        <v>0</v>
      </c>
      <c r="P166" s="664">
        <f>+malibünye1!P167</f>
        <v>0</v>
      </c>
      <c r="Q166" s="664">
        <f>+malibünye1!R167</f>
        <v>0</v>
      </c>
      <c r="R166" s="664">
        <f>+malibünye1!R167</f>
        <v>0</v>
      </c>
      <c r="S166" s="664">
        <f>+malibünye1!S167</f>
        <v>0</v>
      </c>
      <c r="T166" s="664">
        <f>+malibünye1!T167</f>
        <v>0</v>
      </c>
      <c r="U166" s="625">
        <f>+malibünye1!U167</f>
        <v>0</v>
      </c>
    </row>
    <row r="167" spans="1:21" ht="12" customHeight="1">
      <c r="A167" s="630" t="s">
        <v>1433</v>
      </c>
      <c r="B167" s="664">
        <f>+malibünye1!B168</f>
        <v>0</v>
      </c>
      <c r="C167" s="664">
        <f>+malibünye1!C168</f>
        <v>0</v>
      </c>
      <c r="D167" s="664">
        <f>+malibünye1!D168</f>
        <v>0</v>
      </c>
      <c r="E167" s="664">
        <f>+malibünye1!E168</f>
        <v>0</v>
      </c>
      <c r="F167" s="664">
        <f>+malibünye1!F168</f>
        <v>0</v>
      </c>
      <c r="G167" s="664">
        <f>+malibünye1!G168</f>
        <v>0</v>
      </c>
      <c r="H167" s="664">
        <f>+malibünye1!H168</f>
        <v>0</v>
      </c>
      <c r="I167" s="664">
        <f>+malibünye1!I168</f>
        <v>0</v>
      </c>
      <c r="J167" s="664">
        <f>+malibünye1!J168</f>
        <v>0</v>
      </c>
      <c r="K167" s="664">
        <f>+malibünye1!K168</f>
        <v>0</v>
      </c>
      <c r="L167" s="664">
        <f>+malibünye1!L168</f>
        <v>0</v>
      </c>
      <c r="M167" s="664">
        <f>+malibünye1!M168</f>
        <v>0</v>
      </c>
      <c r="N167" s="664">
        <f>+malibünye1!N168</f>
        <v>0</v>
      </c>
      <c r="O167" s="664">
        <f>+malibünye1!O168</f>
        <v>0</v>
      </c>
      <c r="P167" s="664">
        <f>+malibünye1!P168</f>
        <v>0</v>
      </c>
      <c r="Q167" s="664">
        <f>+malibünye1!R168</f>
        <v>0</v>
      </c>
      <c r="R167" s="664">
        <f>+malibünye1!R168</f>
        <v>0</v>
      </c>
      <c r="S167" s="664">
        <f>+malibünye1!S168</f>
        <v>0</v>
      </c>
      <c r="T167" s="664">
        <f>+malibünye1!T168</f>
        <v>0</v>
      </c>
      <c r="U167" s="625">
        <f>+malibünye1!U168</f>
        <v>0</v>
      </c>
    </row>
    <row r="168" spans="1:21" ht="12" customHeight="1">
      <c r="A168" s="786" t="s">
        <v>106</v>
      </c>
      <c r="B168" s="685">
        <f>+malibünye1!B169</f>
        <v>0</v>
      </c>
      <c r="C168" s="685">
        <f>+malibünye1!C169</f>
        <v>0</v>
      </c>
      <c r="D168" s="685">
        <f>+malibünye1!D169</f>
        <v>0</v>
      </c>
      <c r="E168" s="685">
        <f>+malibünye1!E169</f>
        <v>0</v>
      </c>
      <c r="F168" s="685">
        <f>+malibünye1!F169</f>
        <v>0</v>
      </c>
      <c r="G168" s="685">
        <f>+malibünye1!G169</f>
        <v>0</v>
      </c>
      <c r="H168" s="685">
        <f>+malibünye1!H169</f>
        <v>0</v>
      </c>
      <c r="I168" s="685">
        <f>+malibünye1!I169</f>
        <v>0</v>
      </c>
      <c r="J168" s="685">
        <f>+malibünye1!J169</f>
        <v>0</v>
      </c>
      <c r="K168" s="685">
        <f>+malibünye1!K169</f>
        <v>0</v>
      </c>
      <c r="L168" s="685">
        <f>+malibünye1!L169</f>
        <v>0</v>
      </c>
      <c r="M168" s="685">
        <f>+malibünye1!M169</f>
        <v>0</v>
      </c>
      <c r="N168" s="685">
        <f>+malibünye1!N169</f>
        <v>0</v>
      </c>
      <c r="O168" s="685">
        <f>+malibünye1!O169</f>
        <v>0</v>
      </c>
      <c r="P168" s="685">
        <f>+malibünye1!P169</f>
        <v>0</v>
      </c>
      <c r="Q168" s="685">
        <f>+malibünye1!R169</f>
        <v>0</v>
      </c>
      <c r="R168" s="685">
        <f>+malibünye1!R169</f>
        <v>0</v>
      </c>
      <c r="S168" s="685">
        <f>+malibünye1!S169</f>
        <v>0</v>
      </c>
      <c r="T168" s="685">
        <f>+malibünye1!T169</f>
        <v>0</v>
      </c>
      <c r="U168" s="686">
        <f>+malibünye1!U169</f>
        <v>0</v>
      </c>
    </row>
    <row r="169" spans="1:21" ht="12" customHeight="1">
      <c r="A169" s="617" t="s">
        <v>1410</v>
      </c>
      <c r="B169" s="687"/>
      <c r="C169" s="687"/>
      <c r="D169" s="687"/>
      <c r="E169" s="687"/>
      <c r="F169" s="687"/>
      <c r="G169" s="687"/>
      <c r="H169" s="687"/>
      <c r="I169" s="687"/>
      <c r="J169" s="687"/>
      <c r="K169" s="687"/>
      <c r="L169" s="687"/>
      <c r="M169" s="687"/>
      <c r="N169" s="687"/>
      <c r="O169" s="687"/>
      <c r="P169" s="687"/>
      <c r="Q169" s="687"/>
      <c r="R169" s="687"/>
      <c r="S169" s="687"/>
      <c r="T169" s="687"/>
    </row>
    <row r="170" spans="1:21" ht="7.5" customHeight="1">
      <c r="A170" s="617"/>
      <c r="B170" s="653"/>
      <c r="C170" s="653"/>
      <c r="D170" s="653"/>
      <c r="E170" s="653"/>
    </row>
    <row r="171" spans="1:21" ht="5.25" customHeight="1">
      <c r="A171" s="617"/>
      <c r="B171" s="653"/>
      <c r="C171" s="653"/>
      <c r="D171" s="653"/>
      <c r="E171" s="653"/>
    </row>
    <row r="172" spans="1:21" s="228" customFormat="1" ht="15.75">
      <c r="A172" s="483" t="s">
        <v>1434</v>
      </c>
    </row>
    <row r="173" spans="1:21" s="299" customFormat="1" ht="12" customHeight="1">
      <c r="A173" s="255"/>
      <c r="B173" s="504"/>
      <c r="C173" s="505"/>
      <c r="D173" s="504"/>
      <c r="E173" s="505"/>
      <c r="F173" s="504"/>
      <c r="G173" s="505"/>
      <c r="H173" s="504"/>
      <c r="I173" s="505"/>
    </row>
    <row r="174" spans="1:21" s="299" customFormat="1" ht="12" customHeight="1">
      <c r="A174" s="1311" t="s">
        <v>1380</v>
      </c>
      <c r="B174" s="1337" t="s">
        <v>1435</v>
      </c>
      <c r="C174" s="1338"/>
      <c r="D174" s="1338"/>
      <c r="E174" s="1338"/>
      <c r="F174" s="1339"/>
      <c r="G174" s="505"/>
      <c r="H174" s="504"/>
      <c r="I174" s="505"/>
    </row>
    <row r="175" spans="1:21" s="299" customFormat="1" ht="12" customHeight="1">
      <c r="A175" s="1312"/>
      <c r="B175" s="471" t="s">
        <v>1436</v>
      </c>
      <c r="C175" s="471" t="s">
        <v>1437</v>
      </c>
      <c r="D175" s="471" t="s">
        <v>1438</v>
      </c>
      <c r="E175" s="471" t="s">
        <v>1439</v>
      </c>
      <c r="F175" s="478" t="s">
        <v>1440</v>
      </c>
      <c r="G175" s="505"/>
      <c r="H175" s="504"/>
      <c r="I175" s="505"/>
    </row>
    <row r="176" spans="1:21" s="299" customFormat="1" ht="12" customHeight="1">
      <c r="A176" s="785" t="s">
        <v>1381</v>
      </c>
      <c r="B176" s="664">
        <f>+malibünye1!B176</f>
        <v>0</v>
      </c>
      <c r="C176" s="897">
        <f>+malibünye1!C176</f>
        <v>0</v>
      </c>
      <c r="D176" s="897">
        <f>+malibünye1!D176</f>
        <v>0</v>
      </c>
      <c r="E176" s="897">
        <f>+malibünye1!E176</f>
        <v>0</v>
      </c>
      <c r="F176" s="898">
        <f>+malibünye1!F176</f>
        <v>0</v>
      </c>
      <c r="G176" s="505"/>
      <c r="H176" s="504"/>
      <c r="I176" s="505"/>
    </row>
    <row r="177" spans="1:9" s="299" customFormat="1" ht="12" customHeight="1">
      <c r="A177" s="785" t="s">
        <v>1382</v>
      </c>
      <c r="B177" s="897">
        <f>+malibünye1!B177</f>
        <v>0</v>
      </c>
      <c r="C177" s="897">
        <f>+malibünye1!C177</f>
        <v>0</v>
      </c>
      <c r="D177" s="897">
        <f>+malibünye1!D177</f>
        <v>0</v>
      </c>
      <c r="E177" s="897">
        <f>+malibünye1!E177</f>
        <v>0</v>
      </c>
      <c r="F177" s="898">
        <f>+malibünye1!F177</f>
        <v>0</v>
      </c>
      <c r="G177" s="505"/>
      <c r="H177" s="504"/>
      <c r="I177" s="505"/>
    </row>
    <row r="178" spans="1:9" s="299" customFormat="1" ht="12" customHeight="1">
      <c r="A178" s="785" t="s">
        <v>1383</v>
      </c>
      <c r="B178" s="897">
        <f>+malibünye1!B178</f>
        <v>0</v>
      </c>
      <c r="C178" s="897">
        <f>+malibünye1!C178</f>
        <v>0</v>
      </c>
      <c r="D178" s="897">
        <f>+malibünye1!D178</f>
        <v>0</v>
      </c>
      <c r="E178" s="897">
        <f>+malibünye1!E178</f>
        <v>0</v>
      </c>
      <c r="F178" s="898">
        <f>+malibünye1!F178</f>
        <v>0</v>
      </c>
      <c r="G178" s="505"/>
      <c r="H178" s="504"/>
      <c r="I178" s="505"/>
    </row>
    <row r="179" spans="1:9" s="299" customFormat="1" ht="12" customHeight="1">
      <c r="A179" s="785" t="s">
        <v>1384</v>
      </c>
      <c r="B179" s="897">
        <f>+malibünye1!B179</f>
        <v>0</v>
      </c>
      <c r="C179" s="897">
        <f>+malibünye1!C179</f>
        <v>0</v>
      </c>
      <c r="D179" s="897">
        <f>+malibünye1!D179</f>
        <v>0</v>
      </c>
      <c r="E179" s="897">
        <f>+malibünye1!E179</f>
        <v>0</v>
      </c>
      <c r="F179" s="898">
        <f>+malibünye1!F179</f>
        <v>0</v>
      </c>
      <c r="G179" s="505"/>
      <c r="H179" s="504"/>
      <c r="I179" s="505"/>
    </row>
    <row r="180" spans="1:9" s="299" customFormat="1" ht="12" customHeight="1">
      <c r="A180" s="785" t="s">
        <v>1385</v>
      </c>
      <c r="B180" s="897">
        <f>+malibünye1!B180</f>
        <v>0</v>
      </c>
      <c r="C180" s="897">
        <f>+malibünye1!C180</f>
        <v>0</v>
      </c>
      <c r="D180" s="897">
        <f>+malibünye1!D180</f>
        <v>0</v>
      </c>
      <c r="E180" s="897">
        <f>+malibünye1!E180</f>
        <v>0</v>
      </c>
      <c r="F180" s="898">
        <f>+malibünye1!F180</f>
        <v>0</v>
      </c>
      <c r="G180" s="505"/>
      <c r="H180" s="504"/>
      <c r="I180" s="505"/>
    </row>
    <row r="181" spans="1:9" s="299" customFormat="1" ht="12" customHeight="1">
      <c r="A181" s="785" t="s">
        <v>1386</v>
      </c>
      <c r="B181" s="897">
        <f>+malibünye1!B181</f>
        <v>0</v>
      </c>
      <c r="C181" s="897">
        <f>+malibünye1!C181</f>
        <v>0</v>
      </c>
      <c r="D181" s="897">
        <f>+malibünye1!D181</f>
        <v>0</v>
      </c>
      <c r="E181" s="897">
        <f>+malibünye1!E181</f>
        <v>0</v>
      </c>
      <c r="F181" s="898">
        <f>+malibünye1!F181</f>
        <v>0</v>
      </c>
      <c r="G181" s="505"/>
      <c r="H181" s="504"/>
      <c r="I181" s="505"/>
    </row>
    <row r="182" spans="1:9" s="299" customFormat="1" ht="12" customHeight="1">
      <c r="A182" s="785" t="s">
        <v>1387</v>
      </c>
      <c r="B182" s="897">
        <f>+malibünye1!B182</f>
        <v>0</v>
      </c>
      <c r="C182" s="897">
        <f>+malibünye1!C182</f>
        <v>0</v>
      </c>
      <c r="D182" s="897">
        <f>+malibünye1!D182</f>
        <v>0</v>
      </c>
      <c r="E182" s="897">
        <f>+malibünye1!E182</f>
        <v>0</v>
      </c>
      <c r="F182" s="898">
        <f>+malibünye1!F182</f>
        <v>0</v>
      </c>
      <c r="G182" s="505"/>
      <c r="H182" s="504"/>
      <c r="I182" s="505"/>
    </row>
    <row r="183" spans="1:9" s="299" customFormat="1" ht="12" customHeight="1">
      <c r="A183" s="785" t="s">
        <v>1388</v>
      </c>
      <c r="B183" s="897">
        <f>+malibünye1!B183</f>
        <v>0</v>
      </c>
      <c r="C183" s="897">
        <f>+malibünye1!C183</f>
        <v>0</v>
      </c>
      <c r="D183" s="897">
        <f>+malibünye1!D183</f>
        <v>0</v>
      </c>
      <c r="E183" s="897">
        <f>+malibünye1!E183</f>
        <v>0</v>
      </c>
      <c r="F183" s="898">
        <f>+malibünye1!F183</f>
        <v>0</v>
      </c>
      <c r="G183" s="505"/>
      <c r="H183" s="504"/>
      <c r="I183" s="505"/>
    </row>
    <row r="184" spans="1:9" s="299" customFormat="1" ht="12" customHeight="1">
      <c r="A184" s="785" t="s">
        <v>1389</v>
      </c>
      <c r="B184" s="897">
        <f>+malibünye1!B184</f>
        <v>0</v>
      </c>
      <c r="C184" s="897">
        <f>+malibünye1!C184</f>
        <v>0</v>
      </c>
      <c r="D184" s="897">
        <f>+malibünye1!D184</f>
        <v>0</v>
      </c>
      <c r="E184" s="897">
        <f>+malibünye1!E184</f>
        <v>0</v>
      </c>
      <c r="F184" s="898">
        <f>+malibünye1!F184</f>
        <v>0</v>
      </c>
      <c r="G184" s="505"/>
      <c r="H184" s="504"/>
      <c r="I184" s="505"/>
    </row>
    <row r="185" spans="1:9" s="299" customFormat="1" ht="12" customHeight="1">
      <c r="A185" s="785" t="s">
        <v>1390</v>
      </c>
      <c r="B185" s="897">
        <f>+malibünye1!B185</f>
        <v>0</v>
      </c>
      <c r="C185" s="897">
        <f>+malibünye1!C185</f>
        <v>0</v>
      </c>
      <c r="D185" s="897">
        <f>+malibünye1!D185</f>
        <v>0</v>
      </c>
      <c r="E185" s="897">
        <f>+malibünye1!E185</f>
        <v>0</v>
      </c>
      <c r="F185" s="898">
        <f>+malibünye1!F185</f>
        <v>0</v>
      </c>
      <c r="G185" s="505"/>
      <c r="H185" s="504"/>
      <c r="I185" s="505"/>
    </row>
    <row r="186" spans="1:9" s="299" customFormat="1" ht="12" customHeight="1">
      <c r="A186" s="785" t="s">
        <v>1391</v>
      </c>
      <c r="B186" s="897">
        <f>+malibünye1!B186</f>
        <v>0</v>
      </c>
      <c r="C186" s="897">
        <f>+malibünye1!C186</f>
        <v>0</v>
      </c>
      <c r="D186" s="897">
        <f>+malibünye1!D186</f>
        <v>0</v>
      </c>
      <c r="E186" s="897">
        <f>+malibünye1!E186</f>
        <v>0</v>
      </c>
      <c r="F186" s="898">
        <f>+malibünye1!F186</f>
        <v>0</v>
      </c>
      <c r="G186" s="505"/>
      <c r="H186" s="504"/>
      <c r="I186" s="505"/>
    </row>
    <row r="187" spans="1:9" s="299" customFormat="1" ht="12" customHeight="1">
      <c r="A187" s="785" t="s">
        <v>1392</v>
      </c>
      <c r="B187" s="897">
        <f>+malibünye1!B187</f>
        <v>0</v>
      </c>
      <c r="C187" s="897">
        <f>+malibünye1!C187</f>
        <v>0</v>
      </c>
      <c r="D187" s="897">
        <f>+malibünye1!D187</f>
        <v>0</v>
      </c>
      <c r="E187" s="897">
        <f>+malibünye1!E187</f>
        <v>0</v>
      </c>
      <c r="F187" s="898">
        <f>+malibünye1!F187</f>
        <v>0</v>
      </c>
      <c r="G187" s="505"/>
      <c r="H187" s="504"/>
      <c r="I187" s="505"/>
    </row>
    <row r="188" spans="1:9" s="299" customFormat="1" ht="12" customHeight="1">
      <c r="A188" s="785" t="s">
        <v>1393</v>
      </c>
      <c r="B188" s="897">
        <f>+malibünye1!B188</f>
        <v>0</v>
      </c>
      <c r="C188" s="897">
        <f>+malibünye1!C188</f>
        <v>0</v>
      </c>
      <c r="D188" s="897">
        <f>+malibünye1!D188</f>
        <v>0</v>
      </c>
      <c r="E188" s="897">
        <f>+malibünye1!E188</f>
        <v>0</v>
      </c>
      <c r="F188" s="898">
        <f>+malibünye1!F188</f>
        <v>0</v>
      </c>
      <c r="G188" s="505"/>
      <c r="H188" s="504"/>
      <c r="I188" s="505"/>
    </row>
    <row r="189" spans="1:9" s="299" customFormat="1" ht="12" customHeight="1">
      <c r="A189" s="785" t="s">
        <v>1394</v>
      </c>
      <c r="B189" s="897">
        <f>+malibünye1!B189</f>
        <v>0</v>
      </c>
      <c r="C189" s="897">
        <f>+malibünye1!C189</f>
        <v>0</v>
      </c>
      <c r="D189" s="897">
        <f>+malibünye1!D189</f>
        <v>0</v>
      </c>
      <c r="E189" s="897">
        <f>+malibünye1!E189</f>
        <v>0</v>
      </c>
      <c r="F189" s="898">
        <f>+malibünye1!F189</f>
        <v>0</v>
      </c>
      <c r="G189" s="505"/>
      <c r="H189" s="504"/>
      <c r="I189" s="505"/>
    </row>
    <row r="190" spans="1:9" s="299" customFormat="1" ht="12" customHeight="1">
      <c r="A190" s="785" t="s">
        <v>1395</v>
      </c>
      <c r="B190" s="897">
        <f>+malibünye1!B190</f>
        <v>0</v>
      </c>
      <c r="C190" s="897">
        <f>+malibünye1!C190</f>
        <v>0</v>
      </c>
      <c r="D190" s="897">
        <f>+malibünye1!D190</f>
        <v>0</v>
      </c>
      <c r="E190" s="897">
        <f>+malibünye1!E190</f>
        <v>0</v>
      </c>
      <c r="F190" s="898">
        <f>+malibünye1!F190</f>
        <v>0</v>
      </c>
      <c r="G190" s="505"/>
      <c r="H190" s="504"/>
      <c r="I190" s="505"/>
    </row>
    <row r="191" spans="1:9" s="299" customFormat="1" ht="12" customHeight="1">
      <c r="A191" s="785" t="s">
        <v>1396</v>
      </c>
      <c r="B191" s="897">
        <f>+malibünye1!B191</f>
        <v>0</v>
      </c>
      <c r="C191" s="897">
        <f>+malibünye1!C191</f>
        <v>0</v>
      </c>
      <c r="D191" s="897">
        <f>+malibünye1!D191</f>
        <v>0</v>
      </c>
      <c r="E191" s="897">
        <f>+malibünye1!E191</f>
        <v>0</v>
      </c>
      <c r="F191" s="898">
        <f>+malibünye1!F191</f>
        <v>0</v>
      </c>
      <c r="G191" s="505"/>
      <c r="H191" s="504"/>
      <c r="I191" s="505"/>
    </row>
    <row r="192" spans="1:9" s="299" customFormat="1" ht="12" customHeight="1">
      <c r="A192" s="785" t="s">
        <v>1397</v>
      </c>
      <c r="B192" s="897">
        <f>+malibünye1!B192</f>
        <v>0</v>
      </c>
      <c r="C192" s="897">
        <f>+malibünye1!C192</f>
        <v>0</v>
      </c>
      <c r="D192" s="897">
        <f>+malibünye1!D192</f>
        <v>0</v>
      </c>
      <c r="E192" s="897">
        <f>+malibünye1!E192</f>
        <v>0</v>
      </c>
      <c r="F192" s="898">
        <f>+malibünye1!F192</f>
        <v>0</v>
      </c>
      <c r="G192" s="505"/>
      <c r="H192" s="504"/>
      <c r="I192" s="505"/>
    </row>
    <row r="193" spans="1:13" s="299" customFormat="1" ht="12" customHeight="1">
      <c r="A193" s="784" t="s">
        <v>1441</v>
      </c>
      <c r="B193" s="467">
        <f>SUM(B176:B192)</f>
        <v>0</v>
      </c>
      <c r="C193" s="467">
        <f>SUM(C176:C192)</f>
        <v>0</v>
      </c>
      <c r="D193" s="467">
        <f>SUM(D176:D192)</f>
        <v>0</v>
      </c>
      <c r="E193" s="467">
        <f>SUM(E176:E192)</f>
        <v>0</v>
      </c>
      <c r="F193" s="468">
        <f>SUM(F176:F192)</f>
        <v>0</v>
      </c>
      <c r="G193" s="505"/>
      <c r="H193" s="504"/>
      <c r="I193" s="505"/>
    </row>
    <row r="194" spans="1:13" ht="9.75" customHeight="1">
      <c r="A194" s="617"/>
      <c r="B194" s="653"/>
      <c r="C194" s="653"/>
      <c r="D194" s="653"/>
      <c r="E194" s="653"/>
    </row>
    <row r="195" spans="1:13" ht="15.75">
      <c r="A195" s="485" t="s">
        <v>1442</v>
      </c>
      <c r="B195" s="228"/>
      <c r="C195" s="228"/>
      <c r="D195" s="228"/>
      <c r="E195" s="228"/>
      <c r="F195" s="228"/>
      <c r="G195" s="228"/>
      <c r="H195" s="228"/>
      <c r="I195" s="228"/>
      <c r="J195" s="228"/>
      <c r="K195" s="228"/>
    </row>
    <row r="196" spans="1:13" ht="9.75" customHeight="1">
      <c r="A196" s="793"/>
      <c r="B196" s="787"/>
      <c r="C196" s="788"/>
      <c r="D196" s="787"/>
      <c r="E196" s="788"/>
      <c r="F196" s="787"/>
      <c r="G196" s="788"/>
      <c r="H196" s="787"/>
      <c r="I196" s="788"/>
      <c r="J196" s="789"/>
      <c r="K196" s="789"/>
    </row>
    <row r="197" spans="1:13" s="299" customFormat="1" ht="45">
      <c r="A197" s="508" t="s">
        <v>1443</v>
      </c>
      <c r="B197" s="473">
        <v>0</v>
      </c>
      <c r="C197" s="575">
        <v>0.1</v>
      </c>
      <c r="D197" s="575">
        <v>0.2</v>
      </c>
      <c r="E197" s="1170">
        <v>0.25</v>
      </c>
      <c r="F197" s="1170">
        <v>0.35</v>
      </c>
      <c r="G197" s="1170">
        <v>0.5</v>
      </c>
      <c r="H197" s="1170">
        <v>0.75</v>
      </c>
      <c r="I197" s="1170">
        <v>1</v>
      </c>
      <c r="J197" s="1170">
        <v>1.5</v>
      </c>
      <c r="K197" s="1170">
        <v>2.5</v>
      </c>
      <c r="L197" s="1171" t="s">
        <v>1444</v>
      </c>
      <c r="M197" s="1169" t="s">
        <v>1445</v>
      </c>
    </row>
    <row r="198" spans="1:13" s="299" customFormat="1" ht="12" customHeight="1">
      <c r="A198" s="501" t="s">
        <v>1446</v>
      </c>
      <c r="B198" s="897">
        <f>+malibünye1!B198</f>
        <v>0</v>
      </c>
      <c r="C198" s="897">
        <f>+malibünye1!C198</f>
        <v>0</v>
      </c>
      <c r="D198" s="897">
        <f>+malibünye1!D198</f>
        <v>0</v>
      </c>
      <c r="E198" s="897">
        <f>+malibünye1!E198</f>
        <v>0</v>
      </c>
      <c r="F198" s="897">
        <f>+malibünye1!F198</f>
        <v>0</v>
      </c>
      <c r="G198" s="897">
        <f>+malibünye1!G198</f>
        <v>0</v>
      </c>
      <c r="H198" s="897">
        <f>+malibünye1!H198</f>
        <v>0</v>
      </c>
      <c r="I198" s="897">
        <f>+malibünye1!I198</f>
        <v>0</v>
      </c>
      <c r="J198" s="897">
        <f>+malibünye1!J198</f>
        <v>0</v>
      </c>
      <c r="K198" s="897">
        <f>+malibünye1!K198</f>
        <v>0</v>
      </c>
      <c r="L198" s="897">
        <f>+malibünye1!L198</f>
        <v>0</v>
      </c>
      <c r="M198" s="898">
        <f>+malibünye1!M198</f>
        <v>0</v>
      </c>
    </row>
    <row r="199" spans="1:13" s="299" customFormat="1" ht="12" customHeight="1">
      <c r="A199" s="509" t="s">
        <v>1447</v>
      </c>
      <c r="B199" s="899">
        <f>+malibünye1!B199</f>
        <v>0</v>
      </c>
      <c r="C199" s="899">
        <f>+malibünye1!C199</f>
        <v>0</v>
      </c>
      <c r="D199" s="899">
        <f>+malibünye1!D199</f>
        <v>0</v>
      </c>
      <c r="E199" s="899">
        <f>+malibünye1!E199</f>
        <v>0</v>
      </c>
      <c r="F199" s="899">
        <f>+malibünye1!F199</f>
        <v>0</v>
      </c>
      <c r="G199" s="899">
        <f>+malibünye1!G199</f>
        <v>0</v>
      </c>
      <c r="H199" s="899">
        <f>+malibünye1!H199</f>
        <v>0</v>
      </c>
      <c r="I199" s="899">
        <f>+malibünye1!I199</f>
        <v>0</v>
      </c>
      <c r="J199" s="899">
        <f>+malibünye1!J199</f>
        <v>0</v>
      </c>
      <c r="K199" s="899">
        <f>+malibünye1!K199</f>
        <v>0</v>
      </c>
      <c r="L199" s="899">
        <f>+malibünye1!L199</f>
        <v>0</v>
      </c>
      <c r="M199" s="900">
        <f>+malibünye1!M199</f>
        <v>0</v>
      </c>
    </row>
    <row r="200" spans="1:13" s="299" customFormat="1" ht="12.75" customHeight="1">
      <c r="A200" s="1172" t="s">
        <v>1448</v>
      </c>
      <c r="B200" s="790"/>
      <c r="C200" s="791"/>
      <c r="D200" s="790"/>
      <c r="E200" s="791"/>
      <c r="F200" s="790"/>
      <c r="G200" s="791"/>
      <c r="H200" s="790"/>
      <c r="I200" s="791"/>
      <c r="J200" s="792"/>
      <c r="K200" s="792"/>
    </row>
    <row r="201" spans="1:13" s="299" customFormat="1" ht="12.75" customHeight="1">
      <c r="A201" s="793"/>
      <c r="B201" s="504"/>
      <c r="C201" s="505"/>
      <c r="D201" s="504"/>
      <c r="E201" s="505"/>
      <c r="F201" s="504"/>
      <c r="G201" s="505"/>
      <c r="H201" s="504"/>
      <c r="I201" s="505"/>
    </row>
    <row r="202" spans="1:13" s="299" customFormat="1" ht="15.75">
      <c r="A202" s="14" t="s">
        <v>1449</v>
      </c>
      <c r="B202" s="504"/>
      <c r="C202" s="505"/>
      <c r="D202" s="504"/>
      <c r="E202" s="505"/>
      <c r="F202" s="504"/>
      <c r="G202" s="505"/>
      <c r="H202" s="504"/>
      <c r="I202" s="505"/>
    </row>
    <row r="203" spans="1:13" s="299" customFormat="1" ht="12" customHeight="1">
      <c r="A203" s="1173"/>
      <c r="B203" s="504"/>
      <c r="C203" s="505"/>
      <c r="D203" s="504"/>
      <c r="E203" s="505"/>
      <c r="F203" s="504"/>
      <c r="G203" s="505"/>
      <c r="H203" s="504"/>
    </row>
    <row r="204" spans="1:13" s="299" customFormat="1" ht="23.25" customHeight="1">
      <c r="A204" s="1174" t="s">
        <v>1443</v>
      </c>
      <c r="B204" s="1170" t="s">
        <v>1055</v>
      </c>
      <c r="C204" s="1170" t="s">
        <v>1056</v>
      </c>
      <c r="D204" s="1170" t="s">
        <v>1057</v>
      </c>
      <c r="E204" s="1170" t="s">
        <v>1058</v>
      </c>
      <c r="F204" s="1170" t="s">
        <v>1059</v>
      </c>
      <c r="G204" s="1170" t="s">
        <v>1060</v>
      </c>
      <c r="H204" s="1175" t="s">
        <v>1444</v>
      </c>
    </row>
    <row r="205" spans="1:13" s="299" customFormat="1" ht="12" customHeight="1">
      <c r="A205" s="1067" t="s">
        <v>1446</v>
      </c>
      <c r="B205" s="897">
        <f>+malibünye1!B205</f>
        <v>0</v>
      </c>
      <c r="C205" s="897">
        <f>+malibünye1!C205</f>
        <v>0</v>
      </c>
      <c r="D205" s="897">
        <f>+malibünye1!D205</f>
        <v>0</v>
      </c>
      <c r="E205" s="897">
        <f>+malibünye1!E205</f>
        <v>0</v>
      </c>
      <c r="F205" s="897">
        <f>+malibünye1!F205</f>
        <v>0</v>
      </c>
      <c r="G205" s="897">
        <f>+malibünye1!G205</f>
        <v>0</v>
      </c>
      <c r="H205" s="898">
        <f>+malibünye1!H205</f>
        <v>0</v>
      </c>
    </row>
    <row r="206" spans="1:13" s="299" customFormat="1" ht="12" customHeight="1">
      <c r="A206" s="1176" t="s">
        <v>1447</v>
      </c>
      <c r="B206" s="899">
        <f>+malibünye1!B206</f>
        <v>0</v>
      </c>
      <c r="C206" s="899">
        <f>+malibünye1!C206</f>
        <v>0</v>
      </c>
      <c r="D206" s="899">
        <f>+malibünye1!D206</f>
        <v>0</v>
      </c>
      <c r="E206" s="899">
        <f>+malibünye1!E206</f>
        <v>0</v>
      </c>
      <c r="F206" s="899">
        <f>+malibünye1!F206</f>
        <v>0</v>
      </c>
      <c r="G206" s="899">
        <f>+malibünye1!G206</f>
        <v>0</v>
      </c>
      <c r="H206" s="900">
        <f>+malibünye1!H206</f>
        <v>0</v>
      </c>
    </row>
    <row r="207" spans="1:13" s="299" customFormat="1" ht="12.75" customHeight="1">
      <c r="A207" s="1172" t="s">
        <v>1448</v>
      </c>
      <c r="B207" s="790"/>
      <c r="C207" s="791"/>
      <c r="D207" s="790"/>
      <c r="E207" s="791"/>
      <c r="F207" s="790"/>
      <c r="G207" s="791"/>
      <c r="H207" s="790"/>
    </row>
    <row r="208" spans="1:13" ht="9.75" customHeight="1">
      <c r="A208" s="617"/>
      <c r="B208" s="653"/>
      <c r="C208" s="653"/>
      <c r="D208" s="653"/>
      <c r="E208" s="653"/>
    </row>
    <row r="209" spans="1:9" s="299" customFormat="1" ht="15.75">
      <c r="A209" s="230" t="s">
        <v>1450</v>
      </c>
      <c r="B209" s="504"/>
      <c r="C209" s="505"/>
      <c r="D209" s="504"/>
      <c r="E209" s="505"/>
      <c r="F209" s="504"/>
      <c r="G209" s="505"/>
      <c r="H209" s="504"/>
      <c r="I209" s="505"/>
    </row>
    <row r="210" spans="1:9" s="299" customFormat="1" ht="12" customHeight="1">
      <c r="A210" s="255"/>
      <c r="B210" s="504"/>
      <c r="C210" s="505"/>
      <c r="D210" s="504"/>
      <c r="E210" s="505"/>
      <c r="F210" s="504"/>
      <c r="G210" s="505"/>
      <c r="H210" s="504"/>
      <c r="I210" s="505"/>
    </row>
    <row r="211" spans="1:9" s="299" customFormat="1" ht="12" customHeight="1">
      <c r="A211" s="1302" t="s">
        <v>1451</v>
      </c>
      <c r="B211" s="1340" t="s">
        <v>1452</v>
      </c>
      <c r="C211" s="1340"/>
      <c r="D211" s="1340"/>
      <c r="E211" s="1341" t="s">
        <v>1334</v>
      </c>
      <c r="F211" s="1342"/>
      <c r="G211" s="505"/>
      <c r="H211" s="504"/>
      <c r="I211" s="505"/>
    </row>
    <row r="212" spans="1:9" s="299" customFormat="1">
      <c r="A212" s="1303"/>
      <c r="B212" s="1300" t="s">
        <v>1453</v>
      </c>
      <c r="C212" s="1300"/>
      <c r="D212" s="1300" t="s">
        <v>1454</v>
      </c>
      <c r="E212" s="1358" t="s">
        <v>1455</v>
      </c>
      <c r="F212" s="1359" t="s">
        <v>1456</v>
      </c>
      <c r="G212" s="505"/>
      <c r="H212" s="504"/>
      <c r="I212" s="505"/>
    </row>
    <row r="213" spans="1:9" s="799" customFormat="1" ht="48">
      <c r="A213" s="1304"/>
      <c r="B213" s="1211" t="s">
        <v>1457</v>
      </c>
      <c r="C213" s="1214" t="s">
        <v>1458</v>
      </c>
      <c r="D213" s="1300"/>
      <c r="E213" s="1358"/>
      <c r="F213" s="1359"/>
      <c r="G213" s="797"/>
      <c r="H213" s="798"/>
      <c r="I213" s="797"/>
    </row>
    <row r="214" spans="1:9" s="299" customFormat="1" ht="12" customHeight="1">
      <c r="A214" s="630" t="s">
        <v>1415</v>
      </c>
      <c r="B214" s="257">
        <f>SUM(B215:B217)</f>
        <v>0</v>
      </c>
      <c r="C214" s="257">
        <f>SUM(C215:C217)</f>
        <v>0</v>
      </c>
      <c r="D214" s="257">
        <f>SUM(D215:D217)</f>
        <v>0</v>
      </c>
      <c r="E214" s="257">
        <f>SUM(E215:E217)</f>
        <v>0</v>
      </c>
      <c r="F214" s="258">
        <f>SUM(F215:F217)</f>
        <v>0</v>
      </c>
      <c r="G214" s="505"/>
      <c r="H214" s="504"/>
      <c r="I214" s="505"/>
    </row>
    <row r="215" spans="1:9" s="299" customFormat="1" ht="12" customHeight="1">
      <c r="A215" s="551" t="s">
        <v>1416</v>
      </c>
      <c r="B215" s="897">
        <f>+malibünye1!B215</f>
        <v>0</v>
      </c>
      <c r="C215" s="897">
        <f>+malibünye1!C215</f>
        <v>0</v>
      </c>
      <c r="D215" s="897">
        <f>+malibünye1!D215</f>
        <v>0</v>
      </c>
      <c r="E215" s="897">
        <f>+malibünye1!E215</f>
        <v>0</v>
      </c>
      <c r="F215" s="1061">
        <f>+malibünye1!F215</f>
        <v>0</v>
      </c>
      <c r="G215" s="505"/>
      <c r="H215" s="504"/>
      <c r="I215" s="505"/>
    </row>
    <row r="216" spans="1:9" s="299" customFormat="1" ht="12" customHeight="1">
      <c r="A216" s="551" t="s">
        <v>1417</v>
      </c>
      <c r="B216" s="897">
        <f>+malibünye1!B216</f>
        <v>0</v>
      </c>
      <c r="C216" s="897">
        <f>+malibünye1!C216</f>
        <v>0</v>
      </c>
      <c r="D216" s="897">
        <f>+malibünye1!D216</f>
        <v>0</v>
      </c>
      <c r="E216" s="897">
        <f>+malibünye1!E216</f>
        <v>0</v>
      </c>
      <c r="F216" s="1061">
        <f>+malibünye1!F216</f>
        <v>0</v>
      </c>
      <c r="G216" s="505"/>
      <c r="H216" s="504"/>
      <c r="I216" s="505"/>
    </row>
    <row r="217" spans="1:9" s="299" customFormat="1" ht="12" customHeight="1">
      <c r="A217" s="551" t="s">
        <v>1418</v>
      </c>
      <c r="B217" s="897">
        <f>+malibünye1!B217</f>
        <v>0</v>
      </c>
      <c r="C217" s="897">
        <f>+malibünye1!C217</f>
        <v>0</v>
      </c>
      <c r="D217" s="897">
        <f>+malibünye1!D217</f>
        <v>0</v>
      </c>
      <c r="E217" s="897">
        <f>+malibünye1!E217</f>
        <v>0</v>
      </c>
      <c r="F217" s="1061">
        <f>+malibünye1!F217</f>
        <v>0</v>
      </c>
      <c r="G217" s="505"/>
      <c r="H217" s="504"/>
      <c r="I217" s="505"/>
    </row>
    <row r="218" spans="1:9" s="299" customFormat="1" ht="12" customHeight="1">
      <c r="A218" s="630" t="s">
        <v>1419</v>
      </c>
      <c r="B218" s="257">
        <f>SUM(B219:B221)</f>
        <v>0</v>
      </c>
      <c r="C218" s="257">
        <f>SUM(C219:C221)</f>
        <v>0</v>
      </c>
      <c r="D218" s="257">
        <f>SUM(D219:D221)</f>
        <v>0</v>
      </c>
      <c r="E218" s="257">
        <f>SUM(E219:E221)</f>
        <v>0</v>
      </c>
      <c r="F218" s="258">
        <f>SUM(F219:F221)</f>
        <v>0</v>
      </c>
      <c r="G218" s="505"/>
      <c r="H218" s="504"/>
      <c r="I218" s="505"/>
    </row>
    <row r="219" spans="1:9" s="299" customFormat="1" ht="12" customHeight="1">
      <c r="A219" s="551" t="s">
        <v>1420</v>
      </c>
      <c r="B219" s="897">
        <f>+malibünye1!B219</f>
        <v>0</v>
      </c>
      <c r="C219" s="897">
        <f>+malibünye1!C219</f>
        <v>0</v>
      </c>
      <c r="D219" s="897">
        <f>+malibünye1!D219</f>
        <v>0</v>
      </c>
      <c r="E219" s="897">
        <f>+malibünye1!E219</f>
        <v>0</v>
      </c>
      <c r="F219" s="1061">
        <f>+malibünye1!F219</f>
        <v>0</v>
      </c>
      <c r="G219" s="505"/>
      <c r="H219" s="504"/>
      <c r="I219" s="505"/>
    </row>
    <row r="220" spans="1:9" s="299" customFormat="1" ht="12" customHeight="1">
      <c r="A220" s="551" t="s">
        <v>1421</v>
      </c>
      <c r="B220" s="897">
        <f>+malibünye1!B220</f>
        <v>0</v>
      </c>
      <c r="C220" s="897">
        <f>+malibünye1!C220</f>
        <v>0</v>
      </c>
      <c r="D220" s="897">
        <f>+malibünye1!D220</f>
        <v>0</v>
      </c>
      <c r="E220" s="897">
        <f>+malibünye1!E220</f>
        <v>0</v>
      </c>
      <c r="F220" s="1061">
        <f>+malibünye1!F220</f>
        <v>0</v>
      </c>
      <c r="G220" s="505"/>
      <c r="H220" s="504"/>
      <c r="I220" s="505"/>
    </row>
    <row r="221" spans="1:9" s="299" customFormat="1" ht="12" customHeight="1">
      <c r="A221" s="551" t="s">
        <v>1422</v>
      </c>
      <c r="B221" s="897">
        <f>+malibünye1!B221</f>
        <v>0</v>
      </c>
      <c r="C221" s="897">
        <f>+malibünye1!C221</f>
        <v>0</v>
      </c>
      <c r="D221" s="897">
        <f>+malibünye1!D221</f>
        <v>0</v>
      </c>
      <c r="E221" s="897">
        <f>+malibünye1!E221</f>
        <v>0</v>
      </c>
      <c r="F221" s="1061">
        <f>+malibünye1!F221</f>
        <v>0</v>
      </c>
      <c r="G221" s="505"/>
      <c r="H221" s="504"/>
      <c r="I221" s="505"/>
    </row>
    <row r="222" spans="1:9" s="299" customFormat="1" ht="12" customHeight="1">
      <c r="A222" s="630" t="s">
        <v>1423</v>
      </c>
      <c r="B222" s="897">
        <f>+malibünye1!B222</f>
        <v>0</v>
      </c>
      <c r="C222" s="897">
        <f>+malibünye1!C222</f>
        <v>0</v>
      </c>
      <c r="D222" s="897">
        <f>+malibünye1!D222</f>
        <v>0</v>
      </c>
      <c r="E222" s="897">
        <f>+malibünye1!E222</f>
        <v>0</v>
      </c>
      <c r="F222" s="1061">
        <f>+malibünye1!F222</f>
        <v>0</v>
      </c>
      <c r="G222" s="505"/>
      <c r="H222" s="504"/>
      <c r="I222" s="505"/>
    </row>
    <row r="223" spans="1:9" s="299" customFormat="1" ht="12" customHeight="1">
      <c r="A223" s="630" t="s">
        <v>1424</v>
      </c>
      <c r="B223" s="257">
        <f>SUM(B224:B231)</f>
        <v>0</v>
      </c>
      <c r="C223" s="257">
        <f>SUM(C224:C231)</f>
        <v>0</v>
      </c>
      <c r="D223" s="257">
        <f>SUM(D224:D231)</f>
        <v>0</v>
      </c>
      <c r="E223" s="257">
        <f>SUM(E224:E231)</f>
        <v>0</v>
      </c>
      <c r="F223" s="258">
        <f>SUM(F224:F231)</f>
        <v>0</v>
      </c>
      <c r="G223" s="505"/>
      <c r="H223" s="504"/>
      <c r="I223" s="505"/>
    </row>
    <row r="224" spans="1:9" s="299" customFormat="1" ht="12" customHeight="1">
      <c r="A224" s="551" t="s">
        <v>1425</v>
      </c>
      <c r="B224" s="897">
        <f>+malibünye1!B224</f>
        <v>0</v>
      </c>
      <c r="C224" s="897">
        <f>+malibünye1!C224</f>
        <v>0</v>
      </c>
      <c r="D224" s="897">
        <f>+malibünye1!D224</f>
        <v>0</v>
      </c>
      <c r="E224" s="897">
        <f>+malibünye1!E224</f>
        <v>0</v>
      </c>
      <c r="F224" s="1061">
        <f>+malibünye1!F224</f>
        <v>0</v>
      </c>
      <c r="G224" s="505"/>
      <c r="H224" s="504"/>
      <c r="I224" s="505"/>
    </row>
    <row r="225" spans="1:9" s="299" customFormat="1" ht="12" customHeight="1">
      <c r="A225" s="551" t="s">
        <v>1426</v>
      </c>
      <c r="B225" s="897">
        <f>+malibünye1!B225</f>
        <v>0</v>
      </c>
      <c r="C225" s="897">
        <f>+malibünye1!C225</f>
        <v>0</v>
      </c>
      <c r="D225" s="897">
        <f>+malibünye1!D225</f>
        <v>0</v>
      </c>
      <c r="E225" s="897">
        <f>+malibünye1!E225</f>
        <v>0</v>
      </c>
      <c r="F225" s="1061">
        <f>+malibünye1!F225</f>
        <v>0</v>
      </c>
      <c r="G225" s="505"/>
      <c r="H225" s="504"/>
      <c r="I225" s="505"/>
    </row>
    <row r="226" spans="1:9" s="299" customFormat="1" ht="12" customHeight="1">
      <c r="A226" s="551" t="s">
        <v>1427</v>
      </c>
      <c r="B226" s="897">
        <f>+malibünye1!B226</f>
        <v>0</v>
      </c>
      <c r="C226" s="897">
        <f>+malibünye1!C226</f>
        <v>0</v>
      </c>
      <c r="D226" s="897">
        <f>+malibünye1!D226</f>
        <v>0</v>
      </c>
      <c r="E226" s="897">
        <f>+malibünye1!E226</f>
        <v>0</v>
      </c>
      <c r="F226" s="1061">
        <f>+malibünye1!F226</f>
        <v>0</v>
      </c>
      <c r="G226" s="505"/>
      <c r="H226" s="504"/>
      <c r="I226" s="505"/>
    </row>
    <row r="227" spans="1:9" s="299" customFormat="1" ht="12" customHeight="1">
      <c r="A227" s="551" t="s">
        <v>1428</v>
      </c>
      <c r="B227" s="897">
        <f>+malibünye1!B227</f>
        <v>0</v>
      </c>
      <c r="C227" s="897">
        <f>+malibünye1!C227</f>
        <v>0</v>
      </c>
      <c r="D227" s="897">
        <f>+malibünye1!D227</f>
        <v>0</v>
      </c>
      <c r="E227" s="897">
        <f>+malibünye1!E227</f>
        <v>0</v>
      </c>
      <c r="F227" s="1061">
        <f>+malibünye1!F227</f>
        <v>0</v>
      </c>
      <c r="G227" s="505"/>
      <c r="H227" s="504"/>
      <c r="I227" s="505"/>
    </row>
    <row r="228" spans="1:9" s="299" customFormat="1" ht="12" customHeight="1">
      <c r="A228" s="551" t="s">
        <v>1429</v>
      </c>
      <c r="B228" s="897">
        <f>+malibünye1!B228</f>
        <v>0</v>
      </c>
      <c r="C228" s="897">
        <f>+malibünye1!C228</f>
        <v>0</v>
      </c>
      <c r="D228" s="897">
        <f>+malibünye1!D228</f>
        <v>0</v>
      </c>
      <c r="E228" s="897">
        <f>+malibünye1!E228</f>
        <v>0</v>
      </c>
      <c r="F228" s="1061">
        <f>+malibünye1!F228</f>
        <v>0</v>
      </c>
      <c r="G228" s="505"/>
      <c r="H228" s="504"/>
      <c r="I228" s="505"/>
    </row>
    <row r="229" spans="1:9" s="299" customFormat="1" ht="12" customHeight="1">
      <c r="A229" s="551" t="s">
        <v>1430</v>
      </c>
      <c r="B229" s="897">
        <f>+malibünye1!B229</f>
        <v>0</v>
      </c>
      <c r="C229" s="897">
        <f>+malibünye1!C229</f>
        <v>0</v>
      </c>
      <c r="D229" s="897">
        <f>+malibünye1!D229</f>
        <v>0</v>
      </c>
      <c r="E229" s="897">
        <f>+malibünye1!E229</f>
        <v>0</v>
      </c>
      <c r="F229" s="1061">
        <f>+malibünye1!F229</f>
        <v>0</v>
      </c>
      <c r="G229" s="505"/>
      <c r="H229" s="504"/>
      <c r="I229" s="505"/>
    </row>
    <row r="230" spans="1:9" s="299" customFormat="1" ht="12" customHeight="1">
      <c r="A230" s="551" t="s">
        <v>1431</v>
      </c>
      <c r="B230" s="897">
        <f>+malibünye1!B230</f>
        <v>0</v>
      </c>
      <c r="C230" s="897">
        <f>+malibünye1!C230</f>
        <v>0</v>
      </c>
      <c r="D230" s="897">
        <f>+malibünye1!D230</f>
        <v>0</v>
      </c>
      <c r="E230" s="897">
        <f>+malibünye1!E230</f>
        <v>0</v>
      </c>
      <c r="F230" s="1061">
        <f>+malibünye1!F230</f>
        <v>0</v>
      </c>
      <c r="G230" s="505"/>
      <c r="H230" s="504"/>
      <c r="I230" s="505"/>
    </row>
    <row r="231" spans="1:9" s="299" customFormat="1" ht="12" customHeight="1">
      <c r="A231" s="551" t="s">
        <v>1432</v>
      </c>
      <c r="B231" s="897">
        <f>+malibünye1!B231</f>
        <v>0</v>
      </c>
      <c r="C231" s="897">
        <f>+malibünye1!C231</f>
        <v>0</v>
      </c>
      <c r="D231" s="897">
        <f>+malibünye1!D231</f>
        <v>0</v>
      </c>
      <c r="E231" s="897">
        <f>+malibünye1!E231</f>
        <v>0</v>
      </c>
      <c r="F231" s="1061">
        <f>+malibünye1!F231</f>
        <v>0</v>
      </c>
      <c r="G231" s="505"/>
      <c r="H231" s="504"/>
      <c r="I231" s="505"/>
    </row>
    <row r="232" spans="1:9" s="299" customFormat="1" ht="12" customHeight="1">
      <c r="A232" s="630" t="s">
        <v>1433</v>
      </c>
      <c r="B232" s="897">
        <f>+malibünye1!B232</f>
        <v>0</v>
      </c>
      <c r="C232" s="897">
        <f>+malibünye1!C232</f>
        <v>0</v>
      </c>
      <c r="D232" s="897">
        <f>+malibünye1!D232</f>
        <v>0</v>
      </c>
      <c r="E232" s="897">
        <f>+malibünye1!E232</f>
        <v>0</v>
      </c>
      <c r="F232" s="1061">
        <f>+malibünye1!F232</f>
        <v>0</v>
      </c>
      <c r="G232" s="505"/>
      <c r="H232" s="504"/>
      <c r="I232" s="505"/>
    </row>
    <row r="233" spans="1:9" s="299" customFormat="1" ht="12" customHeight="1">
      <c r="A233" s="786" t="s">
        <v>106</v>
      </c>
      <c r="B233" s="467">
        <f>B214+B218+B222+B223+B232</f>
        <v>0</v>
      </c>
      <c r="C233" s="467">
        <f>C214+C218+C222+C223+C232</f>
        <v>0</v>
      </c>
      <c r="D233" s="467">
        <f>D214+D218+D222+D223+D232</f>
        <v>0</v>
      </c>
      <c r="E233" s="467">
        <f>E214+E218+E222+E223+E232</f>
        <v>0</v>
      </c>
      <c r="F233" s="468">
        <f>F214+F218+F222+F223+F232</f>
        <v>0</v>
      </c>
      <c r="G233" s="505"/>
      <c r="H233" s="504"/>
      <c r="I233" s="505"/>
    </row>
    <row r="234" spans="1:9" ht="9.75" customHeight="1">
      <c r="A234" s="1331" t="s">
        <v>1459</v>
      </c>
      <c r="B234" s="1331"/>
      <c r="C234" s="1331"/>
      <c r="D234" s="1331"/>
      <c r="E234" s="1331"/>
      <c r="F234" s="1331"/>
    </row>
    <row r="235" spans="1:9" ht="9.75" customHeight="1">
      <c r="A235" s="1332" t="s">
        <v>1460</v>
      </c>
      <c r="B235" s="1332"/>
      <c r="C235" s="1332"/>
      <c r="D235" s="1332"/>
      <c r="E235" s="1332"/>
      <c r="F235" s="1332"/>
    </row>
    <row r="236" spans="1:9" ht="9.75" customHeight="1">
      <c r="A236" s="617"/>
      <c r="B236" s="653"/>
      <c r="C236" s="653"/>
      <c r="D236" s="653"/>
      <c r="E236" s="653"/>
    </row>
    <row r="237" spans="1:9" s="235" customFormat="1" ht="15" customHeight="1">
      <c r="A237" s="485" t="s">
        <v>1461</v>
      </c>
      <c r="B237" s="515"/>
      <c r="C237" s="515"/>
      <c r="D237" s="515"/>
      <c r="E237" s="515"/>
      <c r="F237" s="515"/>
    </row>
    <row r="238" spans="1:9" s="235" customFormat="1" ht="51">
      <c r="A238" s="512"/>
      <c r="B238" s="516" t="s">
        <v>1462</v>
      </c>
      <c r="C238" s="516" t="s">
        <v>1463</v>
      </c>
      <c r="D238" s="516" t="s">
        <v>1464</v>
      </c>
      <c r="E238" s="1217" t="s">
        <v>1465</v>
      </c>
      <c r="F238" s="517" t="s">
        <v>1466</v>
      </c>
    </row>
    <row r="239" spans="1:9" s="235" customFormat="1" ht="15" customHeight="1">
      <c r="A239" s="518" t="s">
        <v>1467</v>
      </c>
      <c r="B239" s="691">
        <f>+malibünye1!B239</f>
        <v>0</v>
      </c>
      <c r="C239" s="691">
        <f>+malibünye1!C239</f>
        <v>0</v>
      </c>
      <c r="D239" s="691">
        <f>+malibünye1!D239</f>
        <v>0</v>
      </c>
      <c r="E239" s="691">
        <f>+malibünye1!E239</f>
        <v>0</v>
      </c>
      <c r="F239" s="713">
        <f>+malibünye1!F239</f>
        <v>0</v>
      </c>
    </row>
    <row r="240" spans="1:9" s="235" customFormat="1" ht="15" customHeight="1">
      <c r="A240" s="521" t="s">
        <v>1468</v>
      </c>
      <c r="B240" s="699">
        <f>+malibünye1!B240</f>
        <v>0</v>
      </c>
      <c r="C240" s="699">
        <f>+malibünye1!C240</f>
        <v>0</v>
      </c>
      <c r="D240" s="699">
        <f>+malibünye1!D240</f>
        <v>0</v>
      </c>
      <c r="E240" s="699">
        <f>+malibünye1!E240</f>
        <v>0</v>
      </c>
      <c r="F240" s="716">
        <f>+malibünye1!F240</f>
        <v>0</v>
      </c>
    </row>
    <row r="241" spans="1:6" s="235" customFormat="1">
      <c r="A241" s="1330" t="s">
        <v>1469</v>
      </c>
      <c r="B241" s="1330"/>
      <c r="C241" s="1330"/>
      <c r="D241" s="1330"/>
      <c r="E241" s="1330"/>
      <c r="F241" s="1330"/>
    </row>
    <row r="242" spans="1:6">
      <c r="A242" s="617"/>
      <c r="B242" s="653"/>
      <c r="C242" s="653"/>
      <c r="D242" s="653"/>
      <c r="E242" s="653"/>
    </row>
    <row r="243" spans="1:6" ht="15.75">
      <c r="A243" s="651" t="s">
        <v>1470</v>
      </c>
      <c r="B243" s="653"/>
      <c r="C243" s="653"/>
      <c r="D243" s="653"/>
      <c r="E243" s="653"/>
    </row>
    <row r="244" spans="1:6">
      <c r="A244" s="617"/>
      <c r="B244" s="653"/>
      <c r="C244" s="653"/>
      <c r="D244" s="653"/>
      <c r="E244" s="653"/>
    </row>
    <row r="245" spans="1:6" ht="13.5" customHeight="1">
      <c r="A245" s="485" t="s">
        <v>1471</v>
      </c>
    </row>
    <row r="246" spans="1:6" ht="4.5" customHeight="1">
      <c r="A246" s="688"/>
    </row>
    <row r="247" spans="1:6" ht="15">
      <c r="A247" s="604"/>
      <c r="B247" s="1208" t="s">
        <v>1084</v>
      </c>
      <c r="C247" s="1208" t="s">
        <v>1085</v>
      </c>
      <c r="D247" s="1208" t="s">
        <v>1472</v>
      </c>
      <c r="E247" s="1209" t="s">
        <v>106</v>
      </c>
    </row>
    <row r="248" spans="1:6">
      <c r="A248" s="605" t="s">
        <v>649</v>
      </c>
      <c r="B248" s="624"/>
      <c r="C248" s="624"/>
      <c r="D248" s="624"/>
      <c r="E248" s="625"/>
    </row>
    <row r="249" spans="1:6">
      <c r="A249" s="689" t="s">
        <v>1473</v>
      </c>
      <c r="B249" s="624"/>
      <c r="C249" s="624"/>
      <c r="D249" s="624"/>
      <c r="E249" s="625"/>
    </row>
    <row r="250" spans="1:6" ht="24" customHeight="1">
      <c r="A250" s="690" t="s">
        <v>1474</v>
      </c>
      <c r="B250" s="691">
        <f>+malibünye1!B250</f>
        <v>344350</v>
      </c>
      <c r="C250" s="691">
        <f>+malibünye1!C250</f>
        <v>664410</v>
      </c>
      <c r="D250" s="691">
        <f>+malibünye1!D250</f>
        <v>34910</v>
      </c>
      <c r="E250" s="625">
        <f>+malibünye1!E250</f>
        <v>1043670</v>
      </c>
    </row>
    <row r="251" spans="1:6">
      <c r="A251" s="690" t="s">
        <v>1475</v>
      </c>
      <c r="B251" s="691">
        <f>+malibünye1!B251</f>
        <v>106310</v>
      </c>
      <c r="C251" s="691">
        <f>+malibünye1!C251</f>
        <v>26648</v>
      </c>
      <c r="D251" s="691">
        <f>+malibünye1!D251</f>
        <v>213833</v>
      </c>
      <c r="E251" s="625">
        <f>+malibünye1!E251</f>
        <v>346791</v>
      </c>
    </row>
    <row r="252" spans="1:6" ht="24">
      <c r="A252" s="690" t="s">
        <v>1476</v>
      </c>
      <c r="B252" s="691">
        <f>+malibünye1!B252</f>
        <v>0</v>
      </c>
      <c r="C252" s="691">
        <f>+malibünye1!C252</f>
        <v>231594</v>
      </c>
      <c r="D252" s="691">
        <f>+malibünye1!D252</f>
        <v>0</v>
      </c>
      <c r="E252" s="625">
        <f>+malibünye1!E252</f>
        <v>231594</v>
      </c>
    </row>
    <row r="253" spans="1:6">
      <c r="A253" s="690" t="s">
        <v>1477</v>
      </c>
      <c r="B253" s="691">
        <f>+malibünye1!B253</f>
        <v>0</v>
      </c>
      <c r="C253" s="691">
        <f>+malibünye1!C253</f>
        <v>0</v>
      </c>
      <c r="D253" s="691">
        <f>+malibünye1!D253</f>
        <v>0</v>
      </c>
      <c r="E253" s="625">
        <f>+malibünye1!E253</f>
        <v>0</v>
      </c>
    </row>
    <row r="254" spans="1:6" ht="24">
      <c r="A254" s="690" t="s">
        <v>1478</v>
      </c>
      <c r="B254" s="691">
        <f>+malibünye1!B254</f>
        <v>62497</v>
      </c>
      <c r="C254" s="691">
        <f>+malibünye1!C254</f>
        <v>0</v>
      </c>
      <c r="D254" s="691">
        <f>+malibünye1!D254</f>
        <v>0</v>
      </c>
      <c r="E254" s="625">
        <f>+malibünye1!E254</f>
        <v>62497</v>
      </c>
    </row>
    <row r="255" spans="1:6">
      <c r="A255" s="690" t="s">
        <v>1479</v>
      </c>
      <c r="B255" s="691">
        <f>+malibünye1!B255</f>
        <v>665054</v>
      </c>
      <c r="C255" s="691">
        <f>+malibünye1!C255</f>
        <v>559858</v>
      </c>
      <c r="D255" s="691">
        <f>+malibünye1!D255</f>
        <v>0</v>
      </c>
      <c r="E255" s="625">
        <f>+malibünye1!E255</f>
        <v>1224912</v>
      </c>
    </row>
    <row r="256" spans="1:6" ht="24">
      <c r="A256" s="690" t="s">
        <v>1480</v>
      </c>
      <c r="B256" s="691">
        <f>+malibünye1!B256</f>
        <v>0</v>
      </c>
      <c r="C256" s="691">
        <f>+malibünye1!C256</f>
        <v>0</v>
      </c>
      <c r="D256" s="691">
        <f>+malibünye1!D256</f>
        <v>0</v>
      </c>
      <c r="E256" s="625">
        <f>+malibünye1!E256</f>
        <v>0</v>
      </c>
    </row>
    <row r="257" spans="1:5">
      <c r="A257" s="690" t="s">
        <v>1481</v>
      </c>
      <c r="B257" s="691">
        <f>+malibünye1!B257</f>
        <v>0</v>
      </c>
      <c r="C257" s="691">
        <f>+malibünye1!C257</f>
        <v>0</v>
      </c>
      <c r="D257" s="691">
        <f>+malibünye1!D257</f>
        <v>0</v>
      </c>
      <c r="E257" s="625">
        <f>+malibünye1!E257</f>
        <v>0</v>
      </c>
    </row>
    <row r="258" spans="1:5">
      <c r="A258" s="690" t="s">
        <v>1482</v>
      </c>
      <c r="B258" s="691">
        <f>+malibünye1!B258</f>
        <v>0</v>
      </c>
      <c r="C258" s="691">
        <f>+malibünye1!C258</f>
        <v>0</v>
      </c>
      <c r="D258" s="691">
        <f>+malibünye1!D258</f>
        <v>0</v>
      </c>
      <c r="E258" s="625">
        <f>+malibünye1!E258</f>
        <v>0</v>
      </c>
    </row>
    <row r="259" spans="1:5">
      <c r="A259" s="690" t="s">
        <v>1483</v>
      </c>
      <c r="B259" s="691">
        <f>+malibünye1!B259</f>
        <v>0</v>
      </c>
      <c r="C259" s="691">
        <f>+malibünye1!C259</f>
        <v>0</v>
      </c>
      <c r="D259" s="691">
        <f>+malibünye1!D259</f>
        <v>0</v>
      </c>
      <c r="E259" s="625">
        <f>+malibünye1!E259</f>
        <v>0</v>
      </c>
    </row>
    <row r="260" spans="1:5">
      <c r="A260" s="690" t="s">
        <v>1484</v>
      </c>
      <c r="B260" s="691">
        <f>+malibünye1!B260</f>
        <v>0</v>
      </c>
      <c r="C260" s="691">
        <f>+malibünye1!C260</f>
        <v>0</v>
      </c>
      <c r="D260" s="691">
        <f>+malibünye1!D260</f>
        <v>0</v>
      </c>
      <c r="E260" s="625">
        <f>+malibünye1!E260</f>
        <v>0</v>
      </c>
    </row>
    <row r="261" spans="1:5">
      <c r="A261" s="690" t="s">
        <v>1485</v>
      </c>
      <c r="B261" s="691">
        <f>+malibünye1!B261</f>
        <v>2207</v>
      </c>
      <c r="C261" s="691">
        <f>+malibünye1!C261</f>
        <v>11961</v>
      </c>
      <c r="D261" s="691">
        <f>+malibünye1!D261</f>
        <v>22</v>
      </c>
      <c r="E261" s="625">
        <f>+malibünye1!E261</f>
        <v>14190</v>
      </c>
    </row>
    <row r="262" spans="1:5">
      <c r="A262" s="623" t="s">
        <v>1486</v>
      </c>
      <c r="B262" s="624">
        <f>+malibünye1!B262</f>
        <v>1180418</v>
      </c>
      <c r="C262" s="624">
        <f>+malibünye1!C262</f>
        <v>1494471</v>
      </c>
      <c r="D262" s="624">
        <f>+malibünye1!D262</f>
        <v>248765</v>
      </c>
      <c r="E262" s="625">
        <f>+malibünye1!E262</f>
        <v>2923654</v>
      </c>
    </row>
    <row r="263" spans="1:5" ht="6" customHeight="1">
      <c r="A263" s="692"/>
      <c r="B263" s="624"/>
      <c r="C263" s="624"/>
      <c r="D263" s="624"/>
      <c r="E263" s="625"/>
    </row>
    <row r="264" spans="1:5">
      <c r="A264" s="689" t="s">
        <v>1487</v>
      </c>
      <c r="B264" s="624"/>
      <c r="C264" s="624"/>
      <c r="D264" s="624"/>
      <c r="E264" s="625"/>
    </row>
    <row r="265" spans="1:5">
      <c r="A265" s="690" t="s">
        <v>1488</v>
      </c>
      <c r="B265" s="691">
        <f>+malibünye1!B265</f>
        <v>129500</v>
      </c>
      <c r="C265" s="691">
        <f>+malibünye1!C265</f>
        <v>77647</v>
      </c>
      <c r="D265" s="691">
        <f>+malibünye1!D265</f>
        <v>92352</v>
      </c>
      <c r="E265" s="625">
        <f>+malibünye1!E265</f>
        <v>299499</v>
      </c>
    </row>
    <row r="266" spans="1:5">
      <c r="A266" s="690" t="s">
        <v>1489</v>
      </c>
      <c r="B266" s="691">
        <f>+malibünye1!B266</f>
        <v>526278</v>
      </c>
      <c r="C266" s="691">
        <f>+malibünye1!C266</f>
        <v>1589071</v>
      </c>
      <c r="D266" s="691">
        <f>+malibünye1!D266</f>
        <v>301660</v>
      </c>
      <c r="E266" s="625">
        <f>+malibünye1!E266</f>
        <v>2417009</v>
      </c>
    </row>
    <row r="267" spans="1:5">
      <c r="A267" s="690" t="s">
        <v>1490</v>
      </c>
      <c r="B267" s="691">
        <f>+malibünye1!B267</f>
        <v>0</v>
      </c>
      <c r="C267" s="691">
        <f>+malibünye1!C267</f>
        <v>0</v>
      </c>
      <c r="D267" s="691">
        <f>+malibünye1!D267</f>
        <v>0</v>
      </c>
      <c r="E267" s="625">
        <f>+malibünye1!E267</f>
        <v>0</v>
      </c>
    </row>
    <row r="268" spans="1:5">
      <c r="A268" s="690" t="s">
        <v>1491</v>
      </c>
      <c r="B268" s="691">
        <f>+malibünye1!B268</f>
        <v>104800</v>
      </c>
      <c r="C268" s="691">
        <f>+malibünye1!C268</f>
        <v>17001</v>
      </c>
      <c r="D268" s="691">
        <f>+malibünye1!D268</f>
        <v>6834</v>
      </c>
      <c r="E268" s="625">
        <f>+malibünye1!E268</f>
        <v>128635</v>
      </c>
    </row>
    <row r="269" spans="1:5">
      <c r="A269" s="690" t="s">
        <v>1492</v>
      </c>
      <c r="B269" s="691">
        <f>+malibünye1!B269</f>
        <v>0</v>
      </c>
      <c r="C269" s="691">
        <f>+malibünye1!C269</f>
        <v>0</v>
      </c>
      <c r="D269" s="691">
        <f>+malibünye1!D269</f>
        <v>0</v>
      </c>
      <c r="E269" s="625">
        <f>+malibünye1!E269</f>
        <v>0</v>
      </c>
    </row>
    <row r="270" spans="1:5">
      <c r="A270" s="690" t="s">
        <v>1493</v>
      </c>
      <c r="B270" s="691">
        <f>+malibünye1!B270</f>
        <v>8336</v>
      </c>
      <c r="C270" s="691">
        <f>+malibünye1!C270</f>
        <v>10746</v>
      </c>
      <c r="D270" s="691">
        <f>+malibünye1!D270</f>
        <v>14194</v>
      </c>
      <c r="E270" s="625">
        <f>+malibünye1!E270</f>
        <v>33276</v>
      </c>
    </row>
    <row r="271" spans="1:5">
      <c r="A271" s="690" t="s">
        <v>1494</v>
      </c>
      <c r="B271" s="691">
        <f>+malibünye1!B271</f>
        <v>0</v>
      </c>
      <c r="C271" s="691">
        <f>+malibünye1!C271</f>
        <v>0</v>
      </c>
      <c r="D271" s="691">
        <f>+malibünye1!D271</f>
        <v>0</v>
      </c>
      <c r="E271" s="625">
        <f>+malibünye1!E271</f>
        <v>0</v>
      </c>
    </row>
    <row r="272" spans="1:5">
      <c r="A272" s="690" t="s">
        <v>1495</v>
      </c>
      <c r="B272" s="691">
        <f>+malibünye1!B272</f>
        <v>2</v>
      </c>
      <c r="C272" s="691">
        <f>+malibünye1!C272</f>
        <v>280</v>
      </c>
      <c r="D272" s="691">
        <f>+malibünye1!D272</f>
        <v>0</v>
      </c>
      <c r="E272" s="625">
        <f>+malibünye1!E272</f>
        <v>282</v>
      </c>
    </row>
    <row r="273" spans="1:5">
      <c r="A273" s="623" t="s">
        <v>1496</v>
      </c>
      <c r="B273" s="624">
        <f>+malibünye1!B273</f>
        <v>768916</v>
      </c>
      <c r="C273" s="624">
        <f>+malibünye1!C273</f>
        <v>1694745</v>
      </c>
      <c r="D273" s="624">
        <f>+malibünye1!D273</f>
        <v>415040</v>
      </c>
      <c r="E273" s="625">
        <f>+malibünye1!E273</f>
        <v>2878701</v>
      </c>
    </row>
    <row r="274" spans="1:5">
      <c r="A274" s="693"/>
      <c r="B274" s="624"/>
      <c r="C274" s="624"/>
      <c r="D274" s="624"/>
      <c r="E274" s="625"/>
    </row>
    <row r="275" spans="1:5">
      <c r="A275" s="694" t="s">
        <v>1497</v>
      </c>
      <c r="B275" s="624">
        <f>+malibünye1!B275</f>
        <v>411502</v>
      </c>
      <c r="C275" s="624">
        <f>+malibünye1!C275</f>
        <v>-200274</v>
      </c>
      <c r="D275" s="624">
        <f>+malibünye1!D275</f>
        <v>-166275</v>
      </c>
      <c r="E275" s="625">
        <f>+malibünye1!E275</f>
        <v>44953</v>
      </c>
    </row>
    <row r="276" spans="1:5">
      <c r="A276" s="689" t="s">
        <v>1498</v>
      </c>
      <c r="B276" s="624">
        <f>+malibünye1!B276</f>
        <v>-361432</v>
      </c>
      <c r="C276" s="624">
        <f>+malibünye1!C276</f>
        <v>270416</v>
      </c>
      <c r="D276" s="624">
        <f>+malibünye1!D276</f>
        <v>92414</v>
      </c>
      <c r="E276" s="625">
        <f>+malibünye1!E276</f>
        <v>1398</v>
      </c>
    </row>
    <row r="277" spans="1:5">
      <c r="A277" s="690" t="s">
        <v>1499</v>
      </c>
      <c r="B277" s="691">
        <f>+malibünye1!B277</f>
        <v>71229</v>
      </c>
      <c r="C277" s="691">
        <f>+malibünye1!C277</f>
        <v>407392</v>
      </c>
      <c r="D277" s="691">
        <f>+malibünye1!D277</f>
        <v>343519</v>
      </c>
      <c r="E277" s="625">
        <f>+malibünye1!E277</f>
        <v>822140</v>
      </c>
    </row>
    <row r="278" spans="1:5">
      <c r="A278" s="690" t="s">
        <v>1500</v>
      </c>
      <c r="B278" s="691">
        <f>+malibünye1!B278</f>
        <v>432661</v>
      </c>
      <c r="C278" s="691">
        <f>+malibünye1!C278</f>
        <v>136976</v>
      </c>
      <c r="D278" s="691">
        <f>+malibünye1!D278</f>
        <v>251105</v>
      </c>
      <c r="E278" s="625">
        <f>+malibünye1!E278</f>
        <v>820742</v>
      </c>
    </row>
    <row r="279" spans="1:5">
      <c r="A279" s="530" t="s">
        <v>1501</v>
      </c>
      <c r="B279" s="691">
        <f>+malibünye1!B279</f>
        <v>15549</v>
      </c>
      <c r="C279" s="691">
        <f>+malibünye1!C279</f>
        <v>27867</v>
      </c>
      <c r="D279" s="691">
        <f>+malibünye1!D279</f>
        <v>0</v>
      </c>
      <c r="E279" s="625">
        <f>+malibünye1!E279</f>
        <v>43416</v>
      </c>
    </row>
    <row r="280" spans="1:5">
      <c r="A280" s="690"/>
      <c r="B280" s="624"/>
      <c r="C280" s="624"/>
      <c r="D280" s="624"/>
      <c r="E280" s="625"/>
    </row>
    <row r="281" spans="1:5">
      <c r="A281" s="695" t="s">
        <v>648</v>
      </c>
      <c r="B281" s="624"/>
      <c r="C281" s="624"/>
      <c r="D281" s="624"/>
      <c r="E281" s="625"/>
    </row>
    <row r="282" spans="1:5">
      <c r="A282" s="690" t="s">
        <v>1502</v>
      </c>
      <c r="B282" s="691">
        <f>+malibünye1!B282</f>
        <v>1292026</v>
      </c>
      <c r="C282" s="691">
        <f>+malibünye1!C282</f>
        <v>1689321</v>
      </c>
      <c r="D282" s="691">
        <f>+malibünye1!D282</f>
        <v>222364</v>
      </c>
      <c r="E282" s="625">
        <f>+malibünye1!E282</f>
        <v>3203711</v>
      </c>
    </row>
    <row r="283" spans="1:5">
      <c r="A283" s="690" t="s">
        <v>1496</v>
      </c>
      <c r="B283" s="691">
        <f>+malibünye1!B283</f>
        <v>1145284</v>
      </c>
      <c r="C283" s="691">
        <f>+malibünye1!C283</f>
        <v>1696517</v>
      </c>
      <c r="D283" s="691">
        <f>+malibünye1!D283</f>
        <v>344393</v>
      </c>
      <c r="E283" s="625">
        <f>+malibünye1!E283</f>
        <v>3186194</v>
      </c>
    </row>
    <row r="284" spans="1:5">
      <c r="A284" s="694" t="s">
        <v>1497</v>
      </c>
      <c r="B284" s="624">
        <f>+malibünye1!B284</f>
        <v>146742</v>
      </c>
      <c r="C284" s="624">
        <f>+malibünye1!C284</f>
        <v>-7196</v>
      </c>
      <c r="D284" s="624">
        <f>+malibünye1!D284</f>
        <v>-122029</v>
      </c>
      <c r="E284" s="625">
        <f>+malibünye1!E284</f>
        <v>17517</v>
      </c>
    </row>
    <row r="285" spans="1:5">
      <c r="A285" s="689" t="s">
        <v>1498</v>
      </c>
      <c r="B285" s="624">
        <f>+malibünye1!B285</f>
        <v>-110282</v>
      </c>
      <c r="C285" s="624">
        <f>+malibünye1!C285</f>
        <v>-30864</v>
      </c>
      <c r="D285" s="624">
        <f>+malibünye1!D285</f>
        <v>176126</v>
      </c>
      <c r="E285" s="625">
        <f>+malibünye1!E285</f>
        <v>34980</v>
      </c>
    </row>
    <row r="286" spans="1:5">
      <c r="A286" s="690" t="s">
        <v>1499</v>
      </c>
      <c r="B286" s="696">
        <f>+malibünye1!B286</f>
        <v>128577</v>
      </c>
      <c r="C286" s="696">
        <f>+malibünye1!C286</f>
        <v>229788</v>
      </c>
      <c r="D286" s="696">
        <f>+malibünye1!D286</f>
        <v>282605</v>
      </c>
      <c r="E286" s="697">
        <f>+malibünye1!E286</f>
        <v>640970</v>
      </c>
    </row>
    <row r="287" spans="1:5">
      <c r="A287" s="690" t="s">
        <v>1500</v>
      </c>
      <c r="B287" s="696">
        <f>+malibünye1!B287</f>
        <v>238859</v>
      </c>
      <c r="C287" s="696">
        <f>+malibünye1!C287</f>
        <v>260652</v>
      </c>
      <c r="D287" s="696">
        <f>+malibünye1!D287</f>
        <v>106479</v>
      </c>
      <c r="E287" s="697">
        <f>+malibünye1!E287</f>
        <v>605990</v>
      </c>
    </row>
    <row r="288" spans="1:5">
      <c r="A288" s="698" t="s">
        <v>1501</v>
      </c>
      <c r="B288" s="699">
        <f>+malibünye1!B288</f>
        <v>18779</v>
      </c>
      <c r="C288" s="699">
        <f>+malibünye1!C288</f>
        <v>200459</v>
      </c>
      <c r="D288" s="699">
        <f>+malibünye1!D288</f>
        <v>0</v>
      </c>
      <c r="E288" s="631">
        <f>+malibünye1!E288</f>
        <v>219238</v>
      </c>
    </row>
    <row r="289" spans="1:8" ht="3.75" customHeight="1">
      <c r="A289" s="617"/>
      <c r="B289" s="653"/>
      <c r="C289" s="653"/>
      <c r="D289" s="653"/>
      <c r="E289" s="653"/>
    </row>
    <row r="290" spans="1:8" ht="13.5" customHeight="1">
      <c r="A290" s="651" t="s">
        <v>1503</v>
      </c>
    </row>
    <row r="291" spans="1:8" ht="3.75" customHeight="1">
      <c r="A291" s="617"/>
      <c r="B291" s="653"/>
      <c r="C291" s="653"/>
      <c r="D291" s="653"/>
      <c r="E291" s="653"/>
    </row>
    <row r="292" spans="1:8" ht="12" customHeight="1">
      <c r="A292" s="485" t="s">
        <v>1504</v>
      </c>
    </row>
    <row r="293" spans="1:8" ht="12" customHeight="1">
      <c r="A293" s="651" t="s">
        <v>1505</v>
      </c>
    </row>
    <row r="294" spans="1:8" ht="22.5" customHeight="1">
      <c r="A294" s="700" t="s">
        <v>649</v>
      </c>
      <c r="B294" s="1208" t="s">
        <v>1506</v>
      </c>
      <c r="C294" s="1208" t="s">
        <v>1507</v>
      </c>
      <c r="D294" s="1208" t="s">
        <v>1508</v>
      </c>
      <c r="E294" s="1208" t="s">
        <v>1509</v>
      </c>
      <c r="F294" s="1208" t="s">
        <v>1510</v>
      </c>
      <c r="G294" s="1208" t="s">
        <v>1511</v>
      </c>
      <c r="H294" s="1209" t="s">
        <v>106</v>
      </c>
    </row>
    <row r="295" spans="1:8" ht="12" customHeight="1">
      <c r="A295" s="630" t="s">
        <v>1473</v>
      </c>
      <c r="B295" s="624"/>
      <c r="C295" s="624"/>
      <c r="D295" s="624"/>
      <c r="E295" s="624"/>
      <c r="F295" s="624"/>
      <c r="G295" s="624"/>
      <c r="H295" s="625"/>
    </row>
    <row r="296" spans="1:8" ht="23.25" customHeight="1">
      <c r="A296" s="551" t="s">
        <v>1474</v>
      </c>
      <c r="B296" s="691">
        <f>+malibünye1!B296</f>
        <v>392106</v>
      </c>
      <c r="C296" s="691">
        <f>+malibünye1!C296</f>
        <v>1914</v>
      </c>
      <c r="D296" s="691">
        <f>+malibünye1!D296</f>
        <v>0</v>
      </c>
      <c r="E296" s="691">
        <f>+malibünye1!E296</f>
        <v>0</v>
      </c>
      <c r="F296" s="691">
        <f>+malibünye1!F296</f>
        <v>0</v>
      </c>
      <c r="G296" s="691">
        <f>+malibünye1!G296</f>
        <v>654436</v>
      </c>
      <c r="H296" s="625">
        <f>+malibünye1!H296</f>
        <v>1048456</v>
      </c>
    </row>
    <row r="297" spans="1:8" ht="12" customHeight="1">
      <c r="A297" s="551" t="s">
        <v>1475</v>
      </c>
      <c r="B297" s="691">
        <f>+malibünye1!B297</f>
        <v>94590</v>
      </c>
      <c r="C297" s="691">
        <f>+malibünye1!C297</f>
        <v>0</v>
      </c>
      <c r="D297" s="691">
        <f>+malibünye1!D297</f>
        <v>0</v>
      </c>
      <c r="E297" s="691">
        <f>+malibünye1!E297</f>
        <v>0</v>
      </c>
      <c r="F297" s="691">
        <f>+malibünye1!F297</f>
        <v>0</v>
      </c>
      <c r="G297" s="691">
        <f>+malibünye1!G297</f>
        <v>271366</v>
      </c>
      <c r="H297" s="625">
        <f>+malibünye1!H297</f>
        <v>365956</v>
      </c>
    </row>
    <row r="298" spans="1:8" ht="22.5" customHeight="1">
      <c r="A298" s="690" t="s">
        <v>1476</v>
      </c>
      <c r="B298" s="691">
        <f>+malibünye1!B298</f>
        <v>0</v>
      </c>
      <c r="C298" s="691">
        <f>+malibünye1!C298</f>
        <v>0</v>
      </c>
      <c r="D298" s="691">
        <f>+malibünye1!D298</f>
        <v>0</v>
      </c>
      <c r="E298" s="691">
        <f>+malibünye1!E298</f>
        <v>0</v>
      </c>
      <c r="F298" s="691">
        <f>+malibünye1!F298</f>
        <v>0</v>
      </c>
      <c r="G298" s="691">
        <f>+malibünye1!G298</f>
        <v>65707</v>
      </c>
      <c r="H298" s="625">
        <f>+malibünye1!H298</f>
        <v>65707</v>
      </c>
    </row>
    <row r="299" spans="1:8" ht="12" customHeight="1">
      <c r="A299" s="690" t="s">
        <v>1477</v>
      </c>
      <c r="B299" s="691">
        <f>+malibünye1!B299</f>
        <v>483493</v>
      </c>
      <c r="C299" s="691">
        <f>+malibünye1!C299</f>
        <v>489837</v>
      </c>
      <c r="D299" s="691">
        <f>+malibünye1!D299</f>
        <v>170260</v>
      </c>
      <c r="E299" s="691">
        <f>+malibünye1!E299</f>
        <v>0</v>
      </c>
      <c r="F299" s="691">
        <f>+malibünye1!F299</f>
        <v>0</v>
      </c>
      <c r="G299" s="691">
        <f>+malibünye1!G299</f>
        <v>0</v>
      </c>
      <c r="H299" s="625">
        <f>+malibünye1!H299</f>
        <v>1143590</v>
      </c>
    </row>
    <row r="300" spans="1:8" ht="24" customHeight="1">
      <c r="A300" s="690" t="s">
        <v>1478</v>
      </c>
      <c r="B300" s="691">
        <f>+malibünye1!B300</f>
        <v>61646</v>
      </c>
      <c r="C300" s="691">
        <f>+malibünye1!C300</f>
        <v>21724</v>
      </c>
      <c r="D300" s="691">
        <f>+malibünye1!D300</f>
        <v>100496</v>
      </c>
      <c r="E300" s="691">
        <f>+malibünye1!E300</f>
        <v>155790</v>
      </c>
      <c r="F300" s="691">
        <f>+malibünye1!F300</f>
        <v>0</v>
      </c>
      <c r="G300" s="691">
        <f>+malibünye1!G300</f>
        <v>0</v>
      </c>
      <c r="H300" s="625">
        <f>+malibünye1!H300</f>
        <v>339656</v>
      </c>
    </row>
    <row r="301" spans="1:8" ht="12" customHeight="1">
      <c r="A301" s="551" t="s">
        <v>1452</v>
      </c>
      <c r="B301" s="691">
        <f>+malibünye1!B301</f>
        <v>361261</v>
      </c>
      <c r="C301" s="691">
        <f>+malibünye1!C301</f>
        <v>1054249</v>
      </c>
      <c r="D301" s="691">
        <f>+malibünye1!D301</f>
        <v>783551</v>
      </c>
      <c r="E301" s="691">
        <f>+malibünye1!E301</f>
        <v>123073</v>
      </c>
      <c r="F301" s="691">
        <f>+malibünye1!F301</f>
        <v>0</v>
      </c>
      <c r="G301" s="691">
        <f>+malibünye1!G301</f>
        <v>901</v>
      </c>
      <c r="H301" s="625">
        <f>+malibünye1!H301</f>
        <v>2323035</v>
      </c>
    </row>
    <row r="302" spans="1:8" ht="12" customHeight="1">
      <c r="A302" s="690" t="s">
        <v>1481</v>
      </c>
      <c r="B302" s="691">
        <f>+malibünye1!B302</f>
        <v>0</v>
      </c>
      <c r="C302" s="691">
        <f>+malibünye1!C302</f>
        <v>0</v>
      </c>
      <c r="D302" s="691">
        <f>+malibünye1!D302</f>
        <v>0</v>
      </c>
      <c r="E302" s="691">
        <f>+malibünye1!E302</f>
        <v>0</v>
      </c>
      <c r="F302" s="691">
        <f>+malibünye1!F302</f>
        <v>0</v>
      </c>
      <c r="G302" s="691">
        <f>+malibünye1!G302</f>
        <v>0</v>
      </c>
      <c r="H302" s="625">
        <f>+malibünye1!H302</f>
        <v>0</v>
      </c>
    </row>
    <row r="303" spans="1:8" ht="12" customHeight="1">
      <c r="A303" s="551" t="s">
        <v>1485</v>
      </c>
      <c r="B303" s="691">
        <f>+malibünye1!B303</f>
        <v>2695</v>
      </c>
      <c r="C303" s="691">
        <f>+malibünye1!C303</f>
        <v>118</v>
      </c>
      <c r="D303" s="691">
        <f>+malibünye1!D303</f>
        <v>0</v>
      </c>
      <c r="E303" s="691">
        <f>+malibünye1!E303</f>
        <v>0</v>
      </c>
      <c r="F303" s="691">
        <f>+malibünye1!F303</f>
        <v>0</v>
      </c>
      <c r="G303" s="691">
        <f>+malibünye1!G303</f>
        <v>262681</v>
      </c>
      <c r="H303" s="625">
        <f>+malibünye1!H303</f>
        <v>265494</v>
      </c>
    </row>
    <row r="304" spans="1:8" ht="12" customHeight="1">
      <c r="A304" s="630" t="s">
        <v>1486</v>
      </c>
      <c r="B304" s="624">
        <f>+malibünye1!B304</f>
        <v>1395791</v>
      </c>
      <c r="C304" s="624">
        <f>+malibünye1!C304</f>
        <v>1567842</v>
      </c>
      <c r="D304" s="624">
        <f>+malibünye1!D304</f>
        <v>1054307</v>
      </c>
      <c r="E304" s="624">
        <f>+malibünye1!E304</f>
        <v>278863</v>
      </c>
      <c r="F304" s="624">
        <f>+malibünye1!F304</f>
        <v>0</v>
      </c>
      <c r="G304" s="624">
        <f>+malibünye1!G304</f>
        <v>1255091</v>
      </c>
      <c r="H304" s="625">
        <f>+malibünye1!H304</f>
        <v>5551894</v>
      </c>
    </row>
    <row r="305" spans="1:8" ht="11.25" customHeight="1">
      <c r="A305" s="609"/>
      <c r="B305" s="624"/>
      <c r="C305" s="624" t="s">
        <v>1130</v>
      </c>
      <c r="D305" s="624"/>
      <c r="E305" s="624"/>
      <c r="F305" s="624"/>
      <c r="G305" s="624"/>
      <c r="H305" s="625"/>
    </row>
    <row r="306" spans="1:8" ht="12" customHeight="1">
      <c r="A306" s="630" t="s">
        <v>1487</v>
      </c>
      <c r="B306" s="624"/>
      <c r="C306" s="624"/>
      <c r="D306" s="624"/>
      <c r="E306" s="624"/>
      <c r="F306" s="624"/>
      <c r="G306" s="624"/>
      <c r="H306" s="625"/>
    </row>
    <row r="307" spans="1:8" ht="12" customHeight="1">
      <c r="A307" s="551" t="s">
        <v>1488</v>
      </c>
      <c r="B307" s="691">
        <f>+malibünye1!B307</f>
        <v>264911</v>
      </c>
      <c r="C307" s="691">
        <f>+malibünye1!C307</f>
        <v>565871</v>
      </c>
      <c r="D307" s="691">
        <f>+malibünye1!D307</f>
        <v>0</v>
      </c>
      <c r="E307" s="691">
        <f>+malibünye1!E307</f>
        <v>0</v>
      </c>
      <c r="F307" s="691">
        <f>+malibünye1!F307</f>
        <v>0</v>
      </c>
      <c r="G307" s="691">
        <f>+malibünye1!G307</f>
        <v>14314</v>
      </c>
      <c r="H307" s="625">
        <f>+malibünye1!H307</f>
        <v>845096</v>
      </c>
    </row>
    <row r="308" spans="1:8" ht="12" customHeight="1">
      <c r="A308" s="551" t="s">
        <v>1512</v>
      </c>
      <c r="B308" s="691">
        <f>+malibünye1!B308</f>
        <v>2071351</v>
      </c>
      <c r="C308" s="691">
        <f>+malibünye1!C308</f>
        <v>1183649</v>
      </c>
      <c r="D308" s="691">
        <f>+malibünye1!D308</f>
        <v>42131</v>
      </c>
      <c r="E308" s="691">
        <f>+malibünye1!E308</f>
        <v>0</v>
      </c>
      <c r="F308" s="691">
        <f>+malibünye1!F308</f>
        <v>0</v>
      </c>
      <c r="G308" s="691">
        <f>+malibünye1!G308</f>
        <v>588235</v>
      </c>
      <c r="H308" s="625">
        <f>+malibünye1!H308</f>
        <v>3885366</v>
      </c>
    </row>
    <row r="309" spans="1:8" ht="12" customHeight="1">
      <c r="A309" s="551" t="s">
        <v>1490</v>
      </c>
      <c r="B309" s="691">
        <f>+malibünye1!B309</f>
        <v>0</v>
      </c>
      <c r="C309" s="691">
        <f>+malibünye1!C309</f>
        <v>0</v>
      </c>
      <c r="D309" s="691">
        <f>+malibünye1!D309</f>
        <v>0</v>
      </c>
      <c r="E309" s="691">
        <f>+malibünye1!E309</f>
        <v>0</v>
      </c>
      <c r="F309" s="691">
        <f>+malibünye1!F309</f>
        <v>0</v>
      </c>
      <c r="G309" s="691">
        <f>+malibünye1!G309</f>
        <v>0</v>
      </c>
      <c r="H309" s="625">
        <f>+malibünye1!H309</f>
        <v>0</v>
      </c>
    </row>
    <row r="310" spans="1:8" ht="12" customHeight="1">
      <c r="A310" s="551" t="s">
        <v>1493</v>
      </c>
      <c r="B310" s="691">
        <f>+malibünye1!B310</f>
        <v>0</v>
      </c>
      <c r="C310" s="691">
        <f>+malibünye1!C310</f>
        <v>0</v>
      </c>
      <c r="D310" s="691">
        <f>+malibünye1!D310</f>
        <v>0</v>
      </c>
      <c r="E310" s="691">
        <f>+malibünye1!E310</f>
        <v>0</v>
      </c>
      <c r="F310" s="691">
        <f>+malibünye1!F310</f>
        <v>0</v>
      </c>
      <c r="G310" s="691">
        <f>+malibünye1!G310</f>
        <v>45085</v>
      </c>
      <c r="H310" s="625">
        <f>+malibünye1!H310</f>
        <v>45085</v>
      </c>
    </row>
    <row r="311" spans="1:8" ht="12" customHeight="1">
      <c r="A311" s="551" t="s">
        <v>1513</v>
      </c>
      <c r="B311" s="691">
        <f>+malibünye1!B311</f>
        <v>0</v>
      </c>
      <c r="C311" s="691">
        <f>+malibünye1!C311</f>
        <v>82021</v>
      </c>
      <c r="D311" s="691">
        <f>+malibünye1!D311</f>
        <v>52450</v>
      </c>
      <c r="E311" s="691">
        <f>+malibünye1!E311</f>
        <v>0</v>
      </c>
      <c r="F311" s="691">
        <f>+malibünye1!F311</f>
        <v>0</v>
      </c>
      <c r="G311" s="691">
        <f>+malibünye1!G311</f>
        <v>0</v>
      </c>
      <c r="H311" s="625">
        <f>+malibünye1!H311</f>
        <v>134471</v>
      </c>
    </row>
    <row r="312" spans="1:8" ht="12" customHeight="1">
      <c r="A312" s="551" t="s">
        <v>1514</v>
      </c>
      <c r="B312" s="691">
        <f>+malibünye1!B312</f>
        <v>138512</v>
      </c>
      <c r="C312" s="691">
        <f>+malibünye1!C312</f>
        <v>0</v>
      </c>
      <c r="D312" s="691">
        <f>+malibünye1!D312</f>
        <v>6277</v>
      </c>
      <c r="E312" s="691">
        <f>+malibünye1!E312</f>
        <v>0</v>
      </c>
      <c r="F312" s="691">
        <f>+malibünye1!F312</f>
        <v>0</v>
      </c>
      <c r="G312" s="691">
        <f>+malibünye1!G312</f>
        <v>0</v>
      </c>
      <c r="H312" s="625">
        <f>+malibünye1!H312</f>
        <v>144789</v>
      </c>
    </row>
    <row r="313" spans="1:8" ht="12" customHeight="1">
      <c r="A313" s="551" t="s">
        <v>1495</v>
      </c>
      <c r="B313" s="691">
        <f>+malibünye1!B313</f>
        <v>3726</v>
      </c>
      <c r="C313" s="691">
        <f>+malibünye1!C313</f>
        <v>0</v>
      </c>
      <c r="D313" s="691">
        <f>+malibünye1!D313</f>
        <v>0</v>
      </c>
      <c r="E313" s="691">
        <f>+malibünye1!E313</f>
        <v>0</v>
      </c>
      <c r="F313" s="691">
        <f>+malibünye1!F313</f>
        <v>0</v>
      </c>
      <c r="G313" s="691">
        <f>+malibünye1!G313</f>
        <v>493361</v>
      </c>
      <c r="H313" s="625">
        <f>+malibünye1!H313</f>
        <v>497087</v>
      </c>
    </row>
    <row r="314" spans="1:8" ht="12" customHeight="1">
      <c r="A314" s="630" t="s">
        <v>1496</v>
      </c>
      <c r="B314" s="624">
        <f>+malibünye1!B314</f>
        <v>2478500</v>
      </c>
      <c r="C314" s="624">
        <f>+malibünye1!C314</f>
        <v>1831541</v>
      </c>
      <c r="D314" s="624">
        <f>+malibünye1!D314</f>
        <v>100858</v>
      </c>
      <c r="E314" s="624">
        <f>+malibünye1!E314</f>
        <v>0</v>
      </c>
      <c r="F314" s="624">
        <f>+malibünye1!F314</f>
        <v>0</v>
      </c>
      <c r="G314" s="624">
        <f>+malibünye1!G314</f>
        <v>1140995</v>
      </c>
      <c r="H314" s="625">
        <f>+malibünye1!H314</f>
        <v>5551894</v>
      </c>
    </row>
    <row r="315" spans="1:8" ht="11.25" customHeight="1">
      <c r="A315" s="1215"/>
      <c r="B315" s="624"/>
      <c r="C315" s="624"/>
      <c r="D315" s="624"/>
      <c r="E315" s="624"/>
      <c r="F315" s="624"/>
      <c r="G315" s="624"/>
      <c r="H315" s="625"/>
    </row>
    <row r="316" spans="1:8" ht="12" customHeight="1">
      <c r="A316" s="701" t="s">
        <v>1515</v>
      </c>
      <c r="B316" s="691">
        <f>+malibünye1!B316</f>
        <v>0</v>
      </c>
      <c r="C316" s="691">
        <f>+malibünye1!C316</f>
        <v>0</v>
      </c>
      <c r="D316" s="691">
        <f>+malibünye1!D316</f>
        <v>953449</v>
      </c>
      <c r="E316" s="691">
        <f>+malibünye1!E316</f>
        <v>278863</v>
      </c>
      <c r="F316" s="691">
        <f>+malibünye1!F316</f>
        <v>0</v>
      </c>
      <c r="G316" s="691">
        <f>+malibünye1!G316</f>
        <v>114096</v>
      </c>
      <c r="H316" s="625">
        <f>+malibünye1!H316</f>
        <v>1346408</v>
      </c>
    </row>
    <row r="317" spans="1:8" ht="12" customHeight="1">
      <c r="A317" s="701" t="s">
        <v>1516</v>
      </c>
      <c r="B317" s="691">
        <f>+malibünye1!B317</f>
        <v>-1082709</v>
      </c>
      <c r="C317" s="691">
        <f>+malibünye1!C317</f>
        <v>-263699</v>
      </c>
      <c r="D317" s="691">
        <f>+malibünye1!D317</f>
        <v>0</v>
      </c>
      <c r="E317" s="691">
        <f>+malibünye1!E317</f>
        <v>0</v>
      </c>
      <c r="F317" s="691">
        <f>+malibünye1!F317</f>
        <v>0</v>
      </c>
      <c r="G317" s="691">
        <f>+malibünye1!G317</f>
        <v>0</v>
      </c>
      <c r="H317" s="625">
        <f>+malibünye1!H317</f>
        <v>-1346408</v>
      </c>
    </row>
    <row r="318" spans="1:8" ht="12" customHeight="1">
      <c r="A318" s="701" t="s">
        <v>1517</v>
      </c>
      <c r="B318" s="691">
        <f>+malibünye1!B318</f>
        <v>826384</v>
      </c>
      <c r="C318" s="691">
        <f>+malibünye1!C318</f>
        <v>1882</v>
      </c>
      <c r="D318" s="691">
        <f>+malibünye1!D318</f>
        <v>0</v>
      </c>
      <c r="E318" s="691">
        <f>+malibünye1!E318</f>
        <v>0</v>
      </c>
      <c r="F318" s="691">
        <f>+malibünye1!F318</f>
        <v>0</v>
      </c>
      <c r="G318" s="691">
        <f>+malibünye1!G318</f>
        <v>0</v>
      </c>
      <c r="H318" s="697">
        <f>+malibünye1!H318</f>
        <v>828266</v>
      </c>
    </row>
    <row r="319" spans="1:8" ht="12" customHeight="1">
      <c r="A319" s="701" t="s">
        <v>1518</v>
      </c>
      <c r="B319" s="691">
        <f>+malibünye1!B319</f>
        <v>-830711</v>
      </c>
      <c r="C319" s="691">
        <f>+malibünye1!C319</f>
        <v>-1764</v>
      </c>
      <c r="D319" s="691">
        <f>+malibünye1!D319</f>
        <v>0</v>
      </c>
      <c r="E319" s="691">
        <f>+malibünye1!E319</f>
        <v>0</v>
      </c>
      <c r="F319" s="691">
        <f>+malibünye1!F319</f>
        <v>0</v>
      </c>
      <c r="G319" s="691">
        <f>+malibünye1!G319</f>
        <v>0</v>
      </c>
      <c r="H319" s="697">
        <f>+malibünye1!H319</f>
        <v>-832475</v>
      </c>
    </row>
    <row r="320" spans="1:8" ht="12" customHeight="1">
      <c r="A320" s="684" t="s">
        <v>1519</v>
      </c>
      <c r="B320" s="702">
        <f>+malibünye1!B320</f>
        <v>-1087036</v>
      </c>
      <c r="C320" s="702">
        <f>+malibünye1!C320</f>
        <v>-263581</v>
      </c>
      <c r="D320" s="702">
        <f>+malibünye1!D320</f>
        <v>953449</v>
      </c>
      <c r="E320" s="702">
        <f>+malibünye1!E320</f>
        <v>278863</v>
      </c>
      <c r="F320" s="702">
        <f>+malibünye1!F320</f>
        <v>0</v>
      </c>
      <c r="G320" s="702">
        <f>+malibünye1!G320</f>
        <v>114096</v>
      </c>
      <c r="H320" s="631">
        <f>+malibünye1!H320</f>
        <v>-4209</v>
      </c>
    </row>
    <row r="321" spans="1:8" ht="14.25" customHeight="1">
      <c r="A321" s="617"/>
      <c r="B321" s="653"/>
      <c r="C321" s="653"/>
      <c r="D321" s="653"/>
      <c r="E321" s="653"/>
    </row>
    <row r="322" spans="1:8" ht="15.75">
      <c r="A322" s="485" t="s">
        <v>1520</v>
      </c>
    </row>
    <row r="323" spans="1:8" s="574" customFormat="1" ht="11.25" customHeight="1">
      <c r="A323" s="688"/>
      <c r="B323" s="603"/>
      <c r="C323" s="603"/>
      <c r="D323" s="603"/>
      <c r="E323" s="603"/>
      <c r="F323" s="603"/>
      <c r="G323" s="603"/>
      <c r="H323" s="603"/>
    </row>
    <row r="324" spans="1:8" s="574" customFormat="1" ht="11.25" customHeight="1">
      <c r="A324" s="700" t="s">
        <v>648</v>
      </c>
      <c r="B324" s="1208" t="s">
        <v>1506</v>
      </c>
      <c r="C324" s="1208" t="s">
        <v>1507</v>
      </c>
      <c r="D324" s="1208" t="s">
        <v>1508</v>
      </c>
      <c r="E324" s="1208" t="s">
        <v>1509</v>
      </c>
      <c r="F324" s="1208" t="s">
        <v>1510</v>
      </c>
      <c r="G324" s="1208" t="s">
        <v>1511</v>
      </c>
      <c r="H324" s="1209" t="s">
        <v>106</v>
      </c>
    </row>
    <row r="325" spans="1:8" s="574" customFormat="1" ht="11.25" customHeight="1">
      <c r="A325" s="630" t="s">
        <v>1473</v>
      </c>
      <c r="B325" s="624"/>
      <c r="C325" s="624"/>
      <c r="D325" s="624"/>
      <c r="E325" s="624"/>
      <c r="F325" s="624"/>
      <c r="G325" s="624"/>
      <c r="H325" s="625"/>
    </row>
    <row r="326" spans="1:8" s="574" customFormat="1" ht="11.25" customHeight="1">
      <c r="A326" s="551" t="s">
        <v>1474</v>
      </c>
      <c r="B326" s="691">
        <f>+malibünye1!B326</f>
        <v>908698</v>
      </c>
      <c r="C326" s="691">
        <f>+malibünye1!C326</f>
        <v>714</v>
      </c>
      <c r="D326" s="691">
        <f>+malibünye1!D326</f>
        <v>0</v>
      </c>
      <c r="E326" s="691">
        <f>+malibünye1!E326</f>
        <v>0</v>
      </c>
      <c r="F326" s="691">
        <f>+malibünye1!F326</f>
        <v>0</v>
      </c>
      <c r="G326" s="691">
        <f>+malibünye1!G326</f>
        <v>629979</v>
      </c>
      <c r="H326" s="625">
        <f>+malibünye1!H326</f>
        <v>1539391</v>
      </c>
    </row>
    <row r="327" spans="1:8" s="574" customFormat="1" ht="11.25" customHeight="1">
      <c r="A327" s="551" t="s">
        <v>1521</v>
      </c>
      <c r="B327" s="691">
        <f>+malibünye1!B327</f>
        <v>171834</v>
      </c>
      <c r="C327" s="691">
        <f>+malibünye1!C327</f>
        <v>0</v>
      </c>
      <c r="D327" s="691">
        <f>+malibünye1!D327</f>
        <v>0</v>
      </c>
      <c r="E327" s="691">
        <f>+malibünye1!E327</f>
        <v>0</v>
      </c>
      <c r="F327" s="691">
        <f>+malibünye1!F327</f>
        <v>0</v>
      </c>
      <c r="G327" s="691">
        <f>+malibünye1!G327</f>
        <v>318928</v>
      </c>
      <c r="H327" s="625">
        <f>+malibünye1!H327</f>
        <v>490762</v>
      </c>
    </row>
    <row r="328" spans="1:8" s="574" customFormat="1" ht="24">
      <c r="A328" s="690" t="s">
        <v>1476</v>
      </c>
      <c r="B328" s="691">
        <f>+malibünye1!B328</f>
        <v>0</v>
      </c>
      <c r="C328" s="691">
        <f>+malibünye1!C328</f>
        <v>0</v>
      </c>
      <c r="D328" s="691">
        <f>+malibünye1!D328</f>
        <v>0</v>
      </c>
      <c r="E328" s="691">
        <f>+malibünye1!E328</f>
        <v>0</v>
      </c>
      <c r="F328" s="691">
        <f>+malibünye1!F328</f>
        <v>0</v>
      </c>
      <c r="G328" s="691">
        <f>+malibünye1!G328</f>
        <v>62907</v>
      </c>
      <c r="H328" s="625">
        <f>+malibünye1!H328</f>
        <v>62907</v>
      </c>
    </row>
    <row r="329" spans="1:8" s="574" customFormat="1" ht="11.25" customHeight="1">
      <c r="A329" s="690" t="s">
        <v>1477</v>
      </c>
      <c r="B329" s="691">
        <f>+malibünye1!B329</f>
        <v>572947</v>
      </c>
      <c r="C329" s="691">
        <f>+malibünye1!C329</f>
        <v>347788</v>
      </c>
      <c r="D329" s="691">
        <f>+malibünye1!D329</f>
        <v>252873</v>
      </c>
      <c r="E329" s="691">
        <f>+malibünye1!E329</f>
        <v>0</v>
      </c>
      <c r="F329" s="691">
        <f>+malibünye1!F329</f>
        <v>0</v>
      </c>
      <c r="G329" s="691">
        <f>+malibünye1!G329</f>
        <v>0</v>
      </c>
      <c r="H329" s="625">
        <f>+malibünye1!H329</f>
        <v>1173608</v>
      </c>
    </row>
    <row r="330" spans="1:8" s="574" customFormat="1" ht="24.75" customHeight="1">
      <c r="A330" s="690" t="s">
        <v>1478</v>
      </c>
      <c r="B330" s="691">
        <f>+malibünye1!B330</f>
        <v>17175</v>
      </c>
      <c r="C330" s="691">
        <f>+malibünye1!C330</f>
        <v>82659</v>
      </c>
      <c r="D330" s="691">
        <f>+malibünye1!D330</f>
        <v>21828</v>
      </c>
      <c r="E330" s="691">
        <f>+malibünye1!E330</f>
        <v>148419</v>
      </c>
      <c r="F330" s="691">
        <f>+malibünye1!F330</f>
        <v>0</v>
      </c>
      <c r="G330" s="691">
        <f>+malibünye1!G330</f>
        <v>0</v>
      </c>
      <c r="H330" s="625">
        <f>+malibünye1!H330</f>
        <v>270081</v>
      </c>
    </row>
    <row r="331" spans="1:8" s="574" customFormat="1" ht="11.25" customHeight="1">
      <c r="A331" s="551" t="s">
        <v>1452</v>
      </c>
      <c r="B331" s="691">
        <f>+malibünye1!B331</f>
        <v>809221</v>
      </c>
      <c r="C331" s="691">
        <f>+malibünye1!C331</f>
        <v>952526</v>
      </c>
      <c r="D331" s="691">
        <f>+malibünye1!D331</f>
        <v>437386</v>
      </c>
      <c r="E331" s="691">
        <f>+malibünye1!E331</f>
        <v>148281</v>
      </c>
      <c r="F331" s="691">
        <f>+malibünye1!F331</f>
        <v>0</v>
      </c>
      <c r="G331" s="691">
        <f>+malibünye1!G331</f>
        <v>1482</v>
      </c>
      <c r="H331" s="625">
        <f>+malibünye1!H331</f>
        <v>2348896</v>
      </c>
    </row>
    <row r="332" spans="1:8" s="574" customFormat="1" ht="11.25" customHeight="1">
      <c r="A332" s="690" t="s">
        <v>1481</v>
      </c>
      <c r="B332" s="691">
        <f>+malibünye1!B332</f>
        <v>0</v>
      </c>
      <c r="C332" s="691">
        <f>+malibünye1!C332</f>
        <v>0</v>
      </c>
      <c r="D332" s="691">
        <f>+malibünye1!D332</f>
        <v>0</v>
      </c>
      <c r="E332" s="691">
        <f>+malibünye1!E332</f>
        <v>0</v>
      </c>
      <c r="F332" s="691">
        <f>+malibünye1!F332</f>
        <v>0</v>
      </c>
      <c r="G332" s="691">
        <f>+malibünye1!G332</f>
        <v>0</v>
      </c>
      <c r="H332" s="625">
        <f>+malibünye1!H332</f>
        <v>0</v>
      </c>
    </row>
    <row r="333" spans="1:8" s="574" customFormat="1" ht="11.25" customHeight="1">
      <c r="A333" s="551" t="s">
        <v>1485</v>
      </c>
      <c r="B333" s="691">
        <f>+malibünye1!B333</f>
        <v>2885</v>
      </c>
      <c r="C333" s="691">
        <f>+malibünye1!C333</f>
        <v>19</v>
      </c>
      <c r="D333" s="691">
        <f>+malibünye1!D333</f>
        <v>0</v>
      </c>
      <c r="E333" s="691">
        <f>+malibünye1!E333</f>
        <v>0</v>
      </c>
      <c r="F333" s="691">
        <f>+malibünye1!F333</f>
        <v>0</v>
      </c>
      <c r="G333" s="691">
        <f>+malibünye1!G333</f>
        <v>380921</v>
      </c>
      <c r="H333" s="625">
        <f>+malibünye1!H333</f>
        <v>383825</v>
      </c>
    </row>
    <row r="334" spans="1:8" s="574" customFormat="1" ht="11.25" customHeight="1">
      <c r="A334" s="630" t="s">
        <v>1486</v>
      </c>
      <c r="B334" s="624">
        <f>+malibünye1!B334</f>
        <v>2482760</v>
      </c>
      <c r="C334" s="624">
        <f>+malibünye1!C334</f>
        <v>1383706</v>
      </c>
      <c r="D334" s="624">
        <f>+malibünye1!D334</f>
        <v>712087</v>
      </c>
      <c r="E334" s="624">
        <f>+malibünye1!E334</f>
        <v>296700</v>
      </c>
      <c r="F334" s="624">
        <f>+malibünye1!F334</f>
        <v>0</v>
      </c>
      <c r="G334" s="624">
        <f>+malibünye1!G334</f>
        <v>1394217</v>
      </c>
      <c r="H334" s="625">
        <f>+malibünye1!H334</f>
        <v>6269470</v>
      </c>
    </row>
    <row r="335" spans="1:8" s="574" customFormat="1" ht="11.25" customHeight="1">
      <c r="A335" s="609"/>
      <c r="B335" s="624"/>
      <c r="C335" s="624"/>
      <c r="D335" s="624"/>
      <c r="E335" s="624"/>
      <c r="F335" s="624"/>
      <c r="G335" s="624"/>
      <c r="H335" s="625"/>
    </row>
    <row r="336" spans="1:8" s="574" customFormat="1" ht="11.25" customHeight="1">
      <c r="A336" s="630" t="s">
        <v>1487</v>
      </c>
      <c r="B336" s="624"/>
      <c r="C336" s="624"/>
      <c r="D336" s="624"/>
      <c r="E336" s="624"/>
      <c r="F336" s="624"/>
      <c r="G336" s="624"/>
      <c r="H336" s="625"/>
    </row>
    <row r="337" spans="1:8" s="574" customFormat="1" ht="11.25" customHeight="1">
      <c r="A337" s="551" t="s">
        <v>1488</v>
      </c>
      <c r="B337" s="691">
        <f>+malibünye1!B337</f>
        <v>370072</v>
      </c>
      <c r="C337" s="691">
        <f>+malibünye1!C337</f>
        <v>413916</v>
      </c>
      <c r="D337" s="691">
        <f>+malibünye1!D337</f>
        <v>0</v>
      </c>
      <c r="E337" s="691">
        <f>+malibünye1!E337</f>
        <v>0</v>
      </c>
      <c r="F337" s="691">
        <f>+malibünye1!F337</f>
        <v>0</v>
      </c>
      <c r="G337" s="691">
        <f>+malibünye1!G337</f>
        <v>9971</v>
      </c>
      <c r="H337" s="625">
        <f>+malibünye1!H337</f>
        <v>793959</v>
      </c>
    </row>
    <row r="338" spans="1:8" s="574" customFormat="1" ht="11.25" customHeight="1">
      <c r="A338" s="551" t="s">
        <v>1512</v>
      </c>
      <c r="B338" s="691">
        <f>+malibünye1!B338</f>
        <v>2508085</v>
      </c>
      <c r="C338" s="691">
        <f>+malibünye1!C338</f>
        <v>1303734</v>
      </c>
      <c r="D338" s="691">
        <f>+malibünye1!D338</f>
        <v>87281</v>
      </c>
      <c r="E338" s="691">
        <f>+malibünye1!E338</f>
        <v>2659</v>
      </c>
      <c r="F338" s="691">
        <f>+malibünye1!F338</f>
        <v>0</v>
      </c>
      <c r="G338" s="691">
        <f>+malibünye1!G338</f>
        <v>617766</v>
      </c>
      <c r="H338" s="625">
        <f>+malibünye1!H338</f>
        <v>4519525</v>
      </c>
    </row>
    <row r="339" spans="1:8" s="574" customFormat="1" ht="11.25" customHeight="1">
      <c r="A339" s="690" t="s">
        <v>1490</v>
      </c>
      <c r="B339" s="691">
        <f>+malibünye1!B339</f>
        <v>0</v>
      </c>
      <c r="C339" s="691">
        <f>+malibünye1!C339</f>
        <v>0</v>
      </c>
      <c r="D339" s="691">
        <f>+malibünye1!D339</f>
        <v>0</v>
      </c>
      <c r="E339" s="691">
        <f>+malibünye1!E339</f>
        <v>0</v>
      </c>
      <c r="F339" s="691">
        <f>+malibünye1!F339</f>
        <v>0</v>
      </c>
      <c r="G339" s="691">
        <f>+malibünye1!G339</f>
        <v>0</v>
      </c>
      <c r="H339" s="625">
        <f>+malibünye1!H339</f>
        <v>0</v>
      </c>
    </row>
    <row r="340" spans="1:8" s="574" customFormat="1" ht="11.25" customHeight="1">
      <c r="A340" s="551" t="s">
        <v>1493</v>
      </c>
      <c r="B340" s="691">
        <f>+malibünye1!B340</f>
        <v>0</v>
      </c>
      <c r="C340" s="691">
        <f>+malibünye1!C340</f>
        <v>0</v>
      </c>
      <c r="D340" s="691">
        <f>+malibünye1!D340</f>
        <v>0</v>
      </c>
      <c r="E340" s="691">
        <f>+malibünye1!E340</f>
        <v>0</v>
      </c>
      <c r="F340" s="691">
        <f>+malibünye1!F340</f>
        <v>0</v>
      </c>
      <c r="G340" s="691">
        <f>+malibünye1!G340</f>
        <v>47243</v>
      </c>
      <c r="H340" s="625">
        <f>+malibünye1!H340</f>
        <v>47243</v>
      </c>
    </row>
    <row r="341" spans="1:8" s="574" customFormat="1" ht="11.25" customHeight="1">
      <c r="A341" s="551" t="s">
        <v>1513</v>
      </c>
      <c r="B341" s="691">
        <f>+malibünye1!B341</f>
        <v>48770</v>
      </c>
      <c r="C341" s="691">
        <f>+malibünye1!C341</f>
        <v>0</v>
      </c>
      <c r="D341" s="691">
        <f>+malibünye1!D341</f>
        <v>73691</v>
      </c>
      <c r="E341" s="691">
        <f>+malibünye1!E341</f>
        <v>0</v>
      </c>
      <c r="F341" s="691">
        <f>+malibünye1!F341</f>
        <v>0</v>
      </c>
      <c r="G341" s="691">
        <f>+malibünye1!G341</f>
        <v>0</v>
      </c>
      <c r="H341" s="625">
        <f>+malibünye1!H341</f>
        <v>122461</v>
      </c>
    </row>
    <row r="342" spans="1:8" s="574" customFormat="1" ht="11.25" customHeight="1">
      <c r="A342" s="551" t="s">
        <v>1514</v>
      </c>
      <c r="B342" s="691">
        <f>+malibünye1!B342</f>
        <v>169264</v>
      </c>
      <c r="C342" s="691">
        <f>+malibünye1!C342</f>
        <v>3869</v>
      </c>
      <c r="D342" s="691">
        <f>+malibünye1!D342</f>
        <v>0</v>
      </c>
      <c r="E342" s="691">
        <f>+malibünye1!E342</f>
        <v>0</v>
      </c>
      <c r="F342" s="691">
        <f>+malibünye1!F342</f>
        <v>0</v>
      </c>
      <c r="G342" s="691">
        <f>+malibünye1!G342</f>
        <v>0</v>
      </c>
      <c r="H342" s="625">
        <f>+malibünye1!H342</f>
        <v>173133</v>
      </c>
    </row>
    <row r="343" spans="1:8" s="574" customFormat="1" ht="11.25" customHeight="1">
      <c r="A343" s="551" t="s">
        <v>1495</v>
      </c>
      <c r="B343" s="691">
        <f>+malibünye1!B343</f>
        <v>4277</v>
      </c>
      <c r="C343" s="691">
        <f>+malibünye1!C343</f>
        <v>0</v>
      </c>
      <c r="D343" s="691">
        <f>+malibünye1!D343</f>
        <v>0</v>
      </c>
      <c r="E343" s="691">
        <f>+malibünye1!E343</f>
        <v>0</v>
      </c>
      <c r="F343" s="691">
        <f>+malibünye1!F343</f>
        <v>0</v>
      </c>
      <c r="G343" s="691">
        <f>+malibünye1!G343</f>
        <v>608872</v>
      </c>
      <c r="H343" s="625">
        <f>+malibünye1!H343</f>
        <v>613149</v>
      </c>
    </row>
    <row r="344" spans="1:8" s="574" customFormat="1" ht="11.25" customHeight="1">
      <c r="A344" s="630" t="s">
        <v>1496</v>
      </c>
      <c r="B344" s="624">
        <f>+malibünye1!B344</f>
        <v>3100468</v>
      </c>
      <c r="C344" s="624">
        <f>+malibünye1!C344</f>
        <v>1721519</v>
      </c>
      <c r="D344" s="624">
        <f>+malibünye1!D344</f>
        <v>160972</v>
      </c>
      <c r="E344" s="624">
        <f>+malibünye1!E344</f>
        <v>2659</v>
      </c>
      <c r="F344" s="624">
        <f>+malibünye1!F344</f>
        <v>0</v>
      </c>
      <c r="G344" s="624">
        <f>+malibünye1!G344</f>
        <v>1283852</v>
      </c>
      <c r="H344" s="625">
        <f>+malibünye1!H344</f>
        <v>6269470</v>
      </c>
    </row>
    <row r="345" spans="1:8" s="574" customFormat="1" ht="11.25" customHeight="1">
      <c r="A345" s="1215"/>
      <c r="B345" s="624"/>
      <c r="C345" s="624"/>
      <c r="D345" s="624"/>
      <c r="E345" s="624"/>
      <c r="F345" s="624"/>
      <c r="G345" s="624"/>
      <c r="H345" s="625"/>
    </row>
    <row r="346" spans="1:8" s="574" customFormat="1" ht="11.25" customHeight="1">
      <c r="A346" s="630" t="s">
        <v>1515</v>
      </c>
      <c r="B346" s="696">
        <f>+malibünye1!B346</f>
        <v>0</v>
      </c>
      <c r="C346" s="696">
        <f>+malibünye1!C346</f>
        <v>0</v>
      </c>
      <c r="D346" s="696">
        <f>+malibünye1!D346</f>
        <v>551115</v>
      </c>
      <c r="E346" s="696">
        <f>+malibünye1!E346</f>
        <v>294041</v>
      </c>
      <c r="F346" s="696">
        <f>+malibünye1!F346</f>
        <v>0</v>
      </c>
      <c r="G346" s="696">
        <f>+malibünye1!G346</f>
        <v>110365</v>
      </c>
      <c r="H346" s="625">
        <f>+malibünye1!H346</f>
        <v>955521</v>
      </c>
    </row>
    <row r="347" spans="1:8" s="574" customFormat="1" ht="11.25" customHeight="1">
      <c r="A347" s="630" t="s">
        <v>1516</v>
      </c>
      <c r="B347" s="696">
        <f>+malibünye1!B347</f>
        <v>-617708</v>
      </c>
      <c r="C347" s="696">
        <f>+malibünye1!C347</f>
        <v>-337813</v>
      </c>
      <c r="D347" s="696">
        <f>+malibünye1!D347</f>
        <v>0</v>
      </c>
      <c r="E347" s="696">
        <f>+malibünye1!E347</f>
        <v>0</v>
      </c>
      <c r="F347" s="696">
        <f>+malibünye1!F347</f>
        <v>0</v>
      </c>
      <c r="G347" s="696">
        <f>+malibünye1!G347</f>
        <v>0</v>
      </c>
      <c r="H347" s="625">
        <f>+malibünye1!H347</f>
        <v>-955521</v>
      </c>
    </row>
    <row r="348" spans="1:8" s="574" customFormat="1" ht="11.25" customHeight="1">
      <c r="A348" s="630" t="s">
        <v>1517</v>
      </c>
      <c r="B348" s="696">
        <f>+malibünye1!B348</f>
        <v>632786</v>
      </c>
      <c r="C348" s="696">
        <f>+malibünye1!C348</f>
        <v>1499</v>
      </c>
      <c r="D348" s="696">
        <f>+malibünye1!D348</f>
        <v>0</v>
      </c>
      <c r="E348" s="696">
        <f>+malibünye1!E348</f>
        <v>0</v>
      </c>
      <c r="F348" s="696">
        <f>+malibünye1!F348</f>
        <v>0</v>
      </c>
      <c r="G348" s="696">
        <f>+malibünye1!G348</f>
        <v>0</v>
      </c>
      <c r="H348" s="625">
        <f>+malibünye1!H348</f>
        <v>634285</v>
      </c>
    </row>
    <row r="349" spans="1:8" s="574" customFormat="1" ht="11.25" customHeight="1">
      <c r="A349" s="630" t="s">
        <v>1518</v>
      </c>
      <c r="B349" s="696">
        <f>+malibünye1!B349</f>
        <v>-634913</v>
      </c>
      <c r="C349" s="696">
        <f>+malibünye1!C349</f>
        <v>-1479</v>
      </c>
      <c r="D349" s="696">
        <f>+malibünye1!D349</f>
        <v>0</v>
      </c>
      <c r="E349" s="696">
        <f>+malibünye1!E349</f>
        <v>0</v>
      </c>
      <c r="F349" s="696">
        <f>+malibünye1!F349</f>
        <v>0</v>
      </c>
      <c r="G349" s="696">
        <f>+malibünye1!G349</f>
        <v>0</v>
      </c>
      <c r="H349" s="625">
        <f>+malibünye1!H349</f>
        <v>-636392</v>
      </c>
    </row>
    <row r="350" spans="1:8" s="574" customFormat="1" ht="11.25" customHeight="1">
      <c r="A350" s="684" t="s">
        <v>1519</v>
      </c>
      <c r="B350" s="702">
        <f>+malibünye1!B350</f>
        <v>-619835</v>
      </c>
      <c r="C350" s="702">
        <f>+malibünye1!C350</f>
        <v>-337793</v>
      </c>
      <c r="D350" s="702">
        <f>+malibünye1!D350</f>
        <v>551115</v>
      </c>
      <c r="E350" s="702">
        <f>+malibünye1!E350</f>
        <v>294041</v>
      </c>
      <c r="F350" s="702">
        <f>+malibünye1!F350</f>
        <v>0</v>
      </c>
      <c r="G350" s="702">
        <f>+malibünye1!G350</f>
        <v>110365</v>
      </c>
      <c r="H350" s="631">
        <f>+malibünye1!H350</f>
        <v>-2107</v>
      </c>
    </row>
    <row r="351" spans="1:8" ht="9.75" customHeight="1">
      <c r="A351" s="617"/>
      <c r="B351" s="653"/>
      <c r="C351" s="653"/>
      <c r="D351" s="653"/>
      <c r="E351" s="653"/>
    </row>
    <row r="352" spans="1:8" ht="13.5" customHeight="1">
      <c r="A352" s="485" t="s">
        <v>1522</v>
      </c>
    </row>
    <row r="353" spans="1:5" ht="4.5" customHeight="1">
      <c r="A353" s="485"/>
    </row>
    <row r="354" spans="1:5">
      <c r="A354" s="703"/>
      <c r="B354" s="1208" t="s">
        <v>1084</v>
      </c>
      <c r="C354" s="1208" t="s">
        <v>1085</v>
      </c>
      <c r="D354" s="1208" t="s">
        <v>1523</v>
      </c>
      <c r="E354" s="1209" t="s">
        <v>1524</v>
      </c>
    </row>
    <row r="355" spans="1:5" ht="11.25" customHeight="1">
      <c r="A355" s="606" t="s">
        <v>649</v>
      </c>
      <c r="B355" s="528"/>
      <c r="C355" s="528"/>
      <c r="D355" s="528"/>
      <c r="E355" s="529"/>
    </row>
    <row r="356" spans="1:5" ht="12" customHeight="1">
      <c r="A356" s="609" t="s">
        <v>1473</v>
      </c>
      <c r="B356" s="704"/>
      <c r="C356" s="704"/>
      <c r="D356" s="704"/>
      <c r="E356" s="705"/>
    </row>
    <row r="357" spans="1:5" ht="22.5" customHeight="1">
      <c r="A357" s="551" t="s">
        <v>1474</v>
      </c>
      <c r="B357" s="706">
        <f>+malibünye1!B357</f>
        <v>0</v>
      </c>
      <c r="C357" s="706">
        <f>+malibünye1!C357</f>
        <v>4.25</v>
      </c>
      <c r="D357" s="706">
        <f>+malibünye1!D357</f>
        <v>0</v>
      </c>
      <c r="E357" s="707">
        <f>+malibünye1!E357</f>
        <v>0</v>
      </c>
    </row>
    <row r="358" spans="1:5" ht="12" customHeight="1">
      <c r="A358" s="551" t="s">
        <v>1475</v>
      </c>
      <c r="B358" s="706">
        <f>+malibünye1!B358</f>
        <v>2.75</v>
      </c>
      <c r="C358" s="706">
        <f>+malibünye1!C358</f>
        <v>0</v>
      </c>
      <c r="D358" s="706">
        <f>+malibünye1!D358</f>
        <v>0</v>
      </c>
      <c r="E358" s="707">
        <f>+malibünye1!E358</f>
        <v>44</v>
      </c>
    </row>
    <row r="359" spans="1:5" ht="22.5" customHeight="1">
      <c r="A359" s="690" t="s">
        <v>1476</v>
      </c>
      <c r="B359" s="706">
        <f>+malibünye1!B359</f>
        <v>0</v>
      </c>
      <c r="C359" s="706">
        <f>+malibünye1!C359</f>
        <v>0</v>
      </c>
      <c r="D359" s="706">
        <f>+malibünye1!D359</f>
        <v>0</v>
      </c>
      <c r="E359" s="707">
        <f>+malibünye1!E359</f>
        <v>0</v>
      </c>
    </row>
    <row r="360" spans="1:5" ht="12" customHeight="1">
      <c r="A360" s="690" t="s">
        <v>1477</v>
      </c>
      <c r="B360" s="706">
        <f>+malibünye1!B360</f>
        <v>0</v>
      </c>
      <c r="C360" s="706">
        <f>+malibünye1!C360</f>
        <v>0</v>
      </c>
      <c r="D360" s="706">
        <f>+malibünye1!D360</f>
        <v>0</v>
      </c>
      <c r="E360" s="707">
        <f>+malibünye1!E360</f>
        <v>44.31</v>
      </c>
    </row>
    <row r="361" spans="1:5" ht="23.25" customHeight="1">
      <c r="A361" s="690" t="s">
        <v>1478</v>
      </c>
      <c r="B361" s="706">
        <f>+malibünye1!B361</f>
        <v>0</v>
      </c>
      <c r="C361" s="706">
        <f>+malibünye1!C361</f>
        <v>6.81</v>
      </c>
      <c r="D361" s="706">
        <f>+malibünye1!D361</f>
        <v>0</v>
      </c>
      <c r="E361" s="707">
        <f>+malibünye1!E361</f>
        <v>48.15</v>
      </c>
    </row>
    <row r="362" spans="1:5" ht="12" customHeight="1">
      <c r="A362" s="551" t="s">
        <v>1452</v>
      </c>
      <c r="B362" s="706">
        <f>+malibünye1!B362</f>
        <v>8.73</v>
      </c>
      <c r="C362" s="706">
        <f>+malibünye1!C362</f>
        <v>7.49</v>
      </c>
      <c r="D362" s="706">
        <f>+malibünye1!D362</f>
        <v>0</v>
      </c>
      <c r="E362" s="707">
        <f>+malibünye1!E362</f>
        <v>48.15</v>
      </c>
    </row>
    <row r="363" spans="1:5" ht="12" customHeight="1">
      <c r="A363" s="690" t="s">
        <v>1481</v>
      </c>
      <c r="B363" s="706">
        <f>+malibünye1!B363</f>
        <v>0</v>
      </c>
      <c r="C363" s="706">
        <f>+malibünye1!C363</f>
        <v>0</v>
      </c>
      <c r="D363" s="706">
        <f>+malibünye1!D363</f>
        <v>0</v>
      </c>
      <c r="E363" s="707">
        <f>+malibünye1!E363</f>
        <v>0</v>
      </c>
    </row>
    <row r="364" spans="1:5" ht="12" customHeight="1">
      <c r="A364" s="630" t="s">
        <v>1487</v>
      </c>
      <c r="B364" s="704"/>
      <c r="C364" s="704"/>
      <c r="D364" s="704"/>
      <c r="E364" s="705"/>
    </row>
    <row r="365" spans="1:5" ht="12" customHeight="1">
      <c r="A365" s="551" t="s">
        <v>1488</v>
      </c>
      <c r="B365" s="706">
        <f>+malibünye1!B365</f>
        <v>2.4900000000000002</v>
      </c>
      <c r="C365" s="706">
        <f>+malibünye1!C365</f>
        <v>2.71</v>
      </c>
      <c r="D365" s="706">
        <f>+malibünye1!D365</f>
        <v>0</v>
      </c>
      <c r="E365" s="707">
        <f>+malibünye1!E365</f>
        <v>43.06</v>
      </c>
    </row>
    <row r="366" spans="1:5" ht="12" customHeight="1">
      <c r="A366" s="551" t="s">
        <v>1512</v>
      </c>
      <c r="B366" s="706">
        <f>+malibünye1!B366</f>
        <v>2.38</v>
      </c>
      <c r="C366" s="706">
        <f>+malibünye1!C366</f>
        <v>3.35</v>
      </c>
      <c r="D366" s="706">
        <f>+malibünye1!D366</f>
        <v>0</v>
      </c>
      <c r="E366" s="707">
        <f>+malibünye1!E366</f>
        <v>38.86</v>
      </c>
    </row>
    <row r="367" spans="1:5" ht="12" customHeight="1">
      <c r="A367" s="690" t="s">
        <v>1490</v>
      </c>
      <c r="B367" s="706">
        <f>+malibünye1!B367</f>
        <v>0</v>
      </c>
      <c r="C367" s="706">
        <f>+malibünye1!C367</f>
        <v>0</v>
      </c>
      <c r="D367" s="706">
        <f>+malibünye1!D367</f>
        <v>0</v>
      </c>
      <c r="E367" s="707">
        <f>+malibünye1!E367</f>
        <v>0</v>
      </c>
    </row>
    <row r="368" spans="1:5" ht="12" customHeight="1">
      <c r="A368" s="551" t="s">
        <v>1525</v>
      </c>
      <c r="B368" s="706">
        <f>+malibünye1!B368</f>
        <v>0</v>
      </c>
      <c r="C368" s="706">
        <f>+malibünye1!C368</f>
        <v>0</v>
      </c>
      <c r="D368" s="706">
        <f>+malibünye1!D368</f>
        <v>0</v>
      </c>
      <c r="E368" s="707">
        <f>+malibünye1!E368</f>
        <v>0</v>
      </c>
    </row>
    <row r="369" spans="1:5" ht="12" customHeight="1">
      <c r="A369" s="551" t="s">
        <v>1526</v>
      </c>
      <c r="B369" s="706">
        <f>+malibünye1!B369</f>
        <v>0</v>
      </c>
      <c r="C369" s="706">
        <f>+malibünye1!C369</f>
        <v>0</v>
      </c>
      <c r="D369" s="706">
        <f>+malibünye1!D369</f>
        <v>0</v>
      </c>
      <c r="E369" s="707">
        <f>+malibünye1!E369</f>
        <v>46.27</v>
      </c>
    </row>
    <row r="370" spans="1:5" ht="12" customHeight="1">
      <c r="A370" s="708" t="s">
        <v>1491</v>
      </c>
      <c r="B370" s="709">
        <f>+malibünye1!B370</f>
        <v>2.4700000000000002</v>
      </c>
      <c r="C370" s="709">
        <f>+malibünye1!C370</f>
        <v>3.5</v>
      </c>
      <c r="D370" s="709">
        <f>+malibünye1!D370</f>
        <v>0</v>
      </c>
      <c r="E370" s="710">
        <f>+malibünye1!E370</f>
        <v>41.5</v>
      </c>
    </row>
    <row r="371" spans="1:5" ht="9.75" customHeight="1">
      <c r="A371" s="617"/>
      <c r="B371" s="653"/>
      <c r="C371" s="653"/>
      <c r="D371" s="653"/>
      <c r="E371" s="653"/>
    </row>
    <row r="372" spans="1:5" ht="15.75">
      <c r="A372" s="485" t="s">
        <v>1522</v>
      </c>
    </row>
    <row r="373" spans="1:5" ht="9.75" customHeight="1">
      <c r="A373" s="617"/>
      <c r="B373" s="653"/>
      <c r="C373" s="653"/>
      <c r="D373" s="653"/>
      <c r="E373" s="653"/>
    </row>
    <row r="374" spans="1:5">
      <c r="A374" s="711"/>
      <c r="B374" s="1208" t="s">
        <v>1084</v>
      </c>
      <c r="C374" s="1208" t="s">
        <v>1085</v>
      </c>
      <c r="D374" s="1208" t="s">
        <v>1523</v>
      </c>
      <c r="E374" s="1209" t="s">
        <v>1524</v>
      </c>
    </row>
    <row r="375" spans="1:5" ht="12.75" customHeight="1">
      <c r="A375" s="712" t="s">
        <v>648</v>
      </c>
      <c r="B375" s="528"/>
      <c r="C375" s="528"/>
      <c r="D375" s="528"/>
      <c r="E375" s="529"/>
    </row>
    <row r="376" spans="1:5" ht="12" customHeight="1">
      <c r="A376" s="609" t="s">
        <v>1473</v>
      </c>
      <c r="B376" s="704"/>
      <c r="C376" s="704"/>
      <c r="D376" s="704"/>
      <c r="E376" s="705"/>
    </row>
    <row r="377" spans="1:5" ht="36">
      <c r="A377" s="551" t="s">
        <v>1474</v>
      </c>
      <c r="B377" s="706">
        <f>+malibünye1!B377</f>
        <v>0</v>
      </c>
      <c r="C377" s="706">
        <f>+malibünye1!C377</f>
        <v>3.89</v>
      </c>
      <c r="D377" s="706">
        <f>+malibünye1!D377</f>
        <v>0</v>
      </c>
      <c r="E377" s="707">
        <f>+malibünye1!E377</f>
        <v>47.25</v>
      </c>
    </row>
    <row r="378" spans="1:5" ht="12" customHeight="1">
      <c r="A378" s="551" t="s">
        <v>1475</v>
      </c>
      <c r="B378" s="706">
        <f>malibünye1!B378</f>
        <v>2.63</v>
      </c>
      <c r="C378" s="706">
        <f>malibünye1!C378</f>
        <v>0</v>
      </c>
      <c r="D378" s="706">
        <f>malibünye1!D378</f>
        <v>0</v>
      </c>
      <c r="E378" s="707">
        <f>malibünye1!E378</f>
        <v>48.5</v>
      </c>
    </row>
    <row r="379" spans="1:5" ht="23.25" customHeight="1">
      <c r="A379" s="690" t="s">
        <v>1476</v>
      </c>
      <c r="B379" s="706">
        <f>malibünye1!B379</f>
        <v>0</v>
      </c>
      <c r="C379" s="706">
        <f>malibünye1!C379</f>
        <v>0</v>
      </c>
      <c r="D379" s="706">
        <f>malibünye1!D379</f>
        <v>0</v>
      </c>
      <c r="E379" s="707">
        <f>malibünye1!E379</f>
        <v>0</v>
      </c>
    </row>
    <row r="380" spans="1:5" ht="12" customHeight="1">
      <c r="A380" s="690" t="s">
        <v>1477</v>
      </c>
      <c r="B380" s="706">
        <f>malibünye1!B380</f>
        <v>0</v>
      </c>
      <c r="C380" s="706">
        <f>malibünye1!C380</f>
        <v>0</v>
      </c>
      <c r="D380" s="706">
        <f>malibünye1!D380</f>
        <v>0</v>
      </c>
      <c r="E380" s="707">
        <f>malibünye1!E380</f>
        <v>48.81</v>
      </c>
    </row>
    <row r="381" spans="1:5" ht="12" customHeight="1">
      <c r="A381" s="690" t="s">
        <v>1478</v>
      </c>
      <c r="B381" s="706">
        <f>malibünye1!B381</f>
        <v>0</v>
      </c>
      <c r="C381" s="706">
        <f>malibünye1!C381</f>
        <v>7.03</v>
      </c>
      <c r="D381" s="706">
        <f>malibünye1!D381</f>
        <v>0</v>
      </c>
      <c r="E381" s="707">
        <f>malibünye1!E381</f>
        <v>55.85</v>
      </c>
    </row>
    <row r="382" spans="1:5" ht="12" customHeight="1">
      <c r="A382" s="551" t="s">
        <v>1452</v>
      </c>
      <c r="B382" s="706">
        <f>malibünye1!B382</f>
        <v>8.1999999999999993</v>
      </c>
      <c r="C382" s="706">
        <f>malibünye1!C382</f>
        <v>7.44</v>
      </c>
      <c r="D382" s="706">
        <f>malibünye1!D382</f>
        <v>0</v>
      </c>
      <c r="E382" s="707">
        <f>malibünye1!E382</f>
        <v>51.99</v>
      </c>
    </row>
    <row r="383" spans="1:5" ht="12" customHeight="1">
      <c r="A383" s="690" t="s">
        <v>1481</v>
      </c>
      <c r="B383" s="706">
        <f>malibünye1!B383</f>
        <v>0</v>
      </c>
      <c r="C383" s="706">
        <f>malibünye1!C383</f>
        <v>0</v>
      </c>
      <c r="D383" s="706">
        <f>malibünye1!D383</f>
        <v>0</v>
      </c>
      <c r="E383" s="707">
        <f>malibünye1!E383</f>
        <v>0</v>
      </c>
    </row>
    <row r="384" spans="1:5" ht="12" customHeight="1">
      <c r="A384" s="630" t="s">
        <v>1487</v>
      </c>
      <c r="B384" s="704"/>
      <c r="C384" s="704"/>
      <c r="D384" s="704"/>
      <c r="E384" s="705"/>
    </row>
    <row r="385" spans="1:5" ht="12" customHeight="1">
      <c r="A385" s="551" t="s">
        <v>1488</v>
      </c>
      <c r="B385" s="706">
        <f>malibünye1!B385</f>
        <v>2.9</v>
      </c>
      <c r="C385" s="706">
        <f>malibünye1!C385</f>
        <v>3.83</v>
      </c>
      <c r="D385" s="706">
        <f>malibünye1!D385</f>
        <v>0</v>
      </c>
      <c r="E385" s="707">
        <f>malibünye1!E385</f>
        <v>48.92</v>
      </c>
    </row>
    <row r="386" spans="1:5" ht="12" customHeight="1">
      <c r="A386" s="551" t="s">
        <v>1512</v>
      </c>
      <c r="B386" s="706">
        <f>malibünye1!B386</f>
        <v>2.74</v>
      </c>
      <c r="C386" s="706">
        <f>malibünye1!C386</f>
        <v>3.61</v>
      </c>
      <c r="D386" s="706">
        <f>malibünye1!D386</f>
        <v>0</v>
      </c>
      <c r="E386" s="707">
        <f>malibünye1!E386</f>
        <v>46.15</v>
      </c>
    </row>
    <row r="387" spans="1:5" ht="12" customHeight="1">
      <c r="A387" s="690" t="s">
        <v>1490</v>
      </c>
      <c r="B387" s="706">
        <f>malibünye1!B387</f>
        <v>0</v>
      </c>
      <c r="C387" s="706">
        <f>malibünye1!C387</f>
        <v>0</v>
      </c>
      <c r="D387" s="706">
        <f>malibünye1!D387</f>
        <v>0</v>
      </c>
      <c r="E387" s="707">
        <f>malibünye1!E387</f>
        <v>0</v>
      </c>
    </row>
    <row r="388" spans="1:5" ht="12" customHeight="1">
      <c r="A388" s="551" t="s">
        <v>1525</v>
      </c>
      <c r="B388" s="706">
        <f>malibünye1!B388</f>
        <v>0</v>
      </c>
      <c r="C388" s="706">
        <f>malibünye1!C388</f>
        <v>0</v>
      </c>
      <c r="D388" s="706">
        <f>malibünye1!D388</f>
        <v>0</v>
      </c>
      <c r="E388" s="707">
        <f>malibünye1!E388</f>
        <v>0</v>
      </c>
    </row>
    <row r="389" spans="1:5" ht="12" customHeight="1">
      <c r="A389" s="551" t="s">
        <v>1526</v>
      </c>
      <c r="B389" s="706">
        <f>malibünye1!B389</f>
        <v>0</v>
      </c>
      <c r="C389" s="706">
        <f>malibünye1!C389</f>
        <v>0</v>
      </c>
      <c r="D389" s="706">
        <f>malibünye1!D389</f>
        <v>0</v>
      </c>
      <c r="E389" s="707">
        <f>malibünye1!E389</f>
        <v>49.39</v>
      </c>
    </row>
    <row r="390" spans="1:5" ht="12" customHeight="1">
      <c r="A390" s="708" t="s">
        <v>1491</v>
      </c>
      <c r="B390" s="709">
        <f>malibünye1!B390</f>
        <v>3.46</v>
      </c>
      <c r="C390" s="709">
        <f>malibünye1!C390</f>
        <v>3.5</v>
      </c>
      <c r="D390" s="709">
        <f>malibünye1!D390</f>
        <v>0</v>
      </c>
      <c r="E390" s="710">
        <f>malibünye1!E390</f>
        <v>45</v>
      </c>
    </row>
    <row r="391" spans="1:5" ht="9.75" customHeight="1">
      <c r="A391" s="617"/>
      <c r="B391" s="653"/>
      <c r="C391" s="653"/>
      <c r="D391" s="653"/>
      <c r="E391" s="653"/>
    </row>
    <row r="392" spans="1:5" ht="15.75">
      <c r="A392" s="483" t="s">
        <v>1527</v>
      </c>
    </row>
    <row r="393" spans="1:5">
      <c r="A393" s="617"/>
      <c r="B393" s="653"/>
      <c r="C393" s="653"/>
      <c r="D393" s="653"/>
      <c r="E393" s="653"/>
    </row>
    <row r="394" spans="1:5" ht="15.75">
      <c r="A394" s="485" t="s">
        <v>1528</v>
      </c>
    </row>
    <row r="396" spans="1:5" ht="15">
      <c r="A396" s="604"/>
      <c r="B396" s="1293" t="s">
        <v>1529</v>
      </c>
      <c r="C396" s="1293"/>
      <c r="D396" s="1293" t="s">
        <v>1530</v>
      </c>
      <c r="E396" s="1294"/>
    </row>
    <row r="397" spans="1:5">
      <c r="A397" s="605" t="s">
        <v>649</v>
      </c>
      <c r="B397" s="528" t="s">
        <v>1531</v>
      </c>
      <c r="C397" s="528" t="s">
        <v>105</v>
      </c>
      <c r="D397" s="528" t="s">
        <v>1531</v>
      </c>
      <c r="E397" s="529" t="s">
        <v>105</v>
      </c>
    </row>
    <row r="398" spans="1:5">
      <c r="A398" s="606" t="s">
        <v>1532</v>
      </c>
      <c r="B398" s="611"/>
      <c r="C398" s="611"/>
      <c r="D398" s="611"/>
      <c r="E398" s="612"/>
    </row>
    <row r="399" spans="1:5" ht="13.5" customHeight="1">
      <c r="A399" s="609" t="s">
        <v>1533</v>
      </c>
      <c r="B399" s="610"/>
      <c r="C399" s="610"/>
      <c r="D399" s="691">
        <f>+malibünye1!D399</f>
        <v>1698878</v>
      </c>
      <c r="E399" s="713">
        <f>+malibünye1!E399</f>
        <v>1646082</v>
      </c>
    </row>
    <row r="400" spans="1:5">
      <c r="A400" s="606" t="s">
        <v>1534</v>
      </c>
      <c r="B400" s="611"/>
      <c r="C400" s="611"/>
      <c r="D400" s="611"/>
      <c r="E400" s="612"/>
    </row>
    <row r="401" spans="1:5" ht="24">
      <c r="A401" s="609" t="s">
        <v>1535</v>
      </c>
      <c r="B401" s="691">
        <f>+malibünye1!B401</f>
        <v>2504698</v>
      </c>
      <c r="C401" s="691">
        <f>+malibünye1!C401</f>
        <v>1446988</v>
      </c>
      <c r="D401" s="691">
        <f>+malibünye1!D401</f>
        <v>246740</v>
      </c>
      <c r="E401" s="713">
        <f>+malibünye1!E401</f>
        <v>144699</v>
      </c>
    </row>
    <row r="402" spans="1:5">
      <c r="A402" s="552" t="s">
        <v>1536</v>
      </c>
      <c r="B402" s="691">
        <f>+malibünye1!B402</f>
        <v>74612</v>
      </c>
      <c r="C402" s="691">
        <f>+malibünye1!C402</f>
        <v>0</v>
      </c>
      <c r="D402" s="691">
        <f>+malibünye1!D402</f>
        <v>3731</v>
      </c>
      <c r="E402" s="713">
        <f>+malibünye1!E402</f>
        <v>0</v>
      </c>
    </row>
    <row r="403" spans="1:5">
      <c r="A403" s="552" t="s">
        <v>1537</v>
      </c>
      <c r="B403" s="691">
        <f>+malibünye1!B403</f>
        <v>2430086</v>
      </c>
      <c r="C403" s="691">
        <f>+malibünye1!C403</f>
        <v>1446988</v>
      </c>
      <c r="D403" s="691">
        <f>+malibünye1!D403</f>
        <v>243009</v>
      </c>
      <c r="E403" s="713">
        <f>+malibünye1!E403</f>
        <v>144699</v>
      </c>
    </row>
    <row r="404" spans="1:5">
      <c r="A404" s="609" t="s">
        <v>1538</v>
      </c>
      <c r="B404" s="691">
        <f>+malibünye1!B404</f>
        <v>2600033</v>
      </c>
      <c r="C404" s="691">
        <f>+malibünye1!C404</f>
        <v>1558581</v>
      </c>
      <c r="D404" s="691">
        <f>+malibünye1!D404</f>
        <v>1707207</v>
      </c>
      <c r="E404" s="713">
        <f>+malibünye1!E404</f>
        <v>978468</v>
      </c>
    </row>
    <row r="405" spans="1:5">
      <c r="A405" s="552" t="s">
        <v>1539</v>
      </c>
      <c r="B405" s="691">
        <f>+malibünye1!B405</f>
        <v>0</v>
      </c>
      <c r="C405" s="691">
        <f>+malibünye1!C405</f>
        <v>0</v>
      </c>
      <c r="D405" s="691">
        <f>+malibünye1!D405</f>
        <v>0</v>
      </c>
      <c r="E405" s="713">
        <f>+malibünye1!E405</f>
        <v>0</v>
      </c>
    </row>
    <row r="406" spans="1:5">
      <c r="A406" s="552" t="s">
        <v>1540</v>
      </c>
      <c r="B406" s="691">
        <f>+malibünye1!B406</f>
        <v>0</v>
      </c>
      <c r="C406" s="691">
        <f>+malibünye1!C406</f>
        <v>0</v>
      </c>
      <c r="D406" s="691">
        <f>+malibünye1!D406</f>
        <v>0</v>
      </c>
      <c r="E406" s="713">
        <f>+malibünye1!E406</f>
        <v>0</v>
      </c>
    </row>
    <row r="407" spans="1:5">
      <c r="A407" s="552" t="s">
        <v>1541</v>
      </c>
      <c r="B407" s="691">
        <f>+malibünye1!B407</f>
        <v>2600033</v>
      </c>
      <c r="C407" s="691">
        <f>+malibünye1!C407</f>
        <v>1558581</v>
      </c>
      <c r="D407" s="691">
        <f>+malibünye1!D407</f>
        <v>1707207</v>
      </c>
      <c r="E407" s="713">
        <f>+malibünye1!E407</f>
        <v>978468</v>
      </c>
    </row>
    <row r="408" spans="1:5">
      <c r="A408" s="609" t="s">
        <v>1542</v>
      </c>
      <c r="B408" s="610"/>
      <c r="C408" s="610"/>
      <c r="D408" s="691">
        <f>+malibünye1!D408</f>
        <v>0</v>
      </c>
      <c r="E408" s="713">
        <f>+malibünye1!E408</f>
        <v>0</v>
      </c>
    </row>
    <row r="409" spans="1:5">
      <c r="A409" s="609" t="s">
        <v>1543</v>
      </c>
      <c r="B409" s="691">
        <f>+malibünye1!B409</f>
        <v>15250</v>
      </c>
      <c r="C409" s="691">
        <f>+malibünye1!C409</f>
        <v>13849</v>
      </c>
      <c r="D409" s="691">
        <f>+malibünye1!D409</f>
        <v>763</v>
      </c>
      <c r="E409" s="713">
        <f>+malibünye1!E409</f>
        <v>692</v>
      </c>
    </row>
    <row r="410" spans="1:5" ht="24">
      <c r="A410" s="552" t="s">
        <v>1544</v>
      </c>
      <c r="B410" s="691">
        <f>+malibünye1!B410</f>
        <v>15250</v>
      </c>
      <c r="C410" s="691">
        <f>+malibünye1!C410</f>
        <v>13849</v>
      </c>
      <c r="D410" s="691">
        <f>+malibünye1!D410</f>
        <v>763</v>
      </c>
      <c r="E410" s="713">
        <f>+malibünye1!E410</f>
        <v>692</v>
      </c>
    </row>
    <row r="411" spans="1:5">
      <c r="A411" s="552" t="s">
        <v>1545</v>
      </c>
      <c r="B411" s="691">
        <f>+malibünye1!B411</f>
        <v>0</v>
      </c>
      <c r="C411" s="691">
        <f>+malibünye1!C411</f>
        <v>0</v>
      </c>
      <c r="D411" s="691">
        <f>+malibünye1!D411</f>
        <v>0</v>
      </c>
      <c r="E411" s="713">
        <f>+malibünye1!E411</f>
        <v>0</v>
      </c>
    </row>
    <row r="412" spans="1:5">
      <c r="A412" s="552" t="s">
        <v>1546</v>
      </c>
      <c r="B412" s="691">
        <f>+malibünye1!B412</f>
        <v>0</v>
      </c>
      <c r="C412" s="691">
        <f>+malibünye1!C412</f>
        <v>0</v>
      </c>
      <c r="D412" s="691">
        <f>+malibünye1!D412</f>
        <v>0</v>
      </c>
      <c r="E412" s="713">
        <f>+malibünye1!E412</f>
        <v>0</v>
      </c>
    </row>
    <row r="413" spans="1:5">
      <c r="A413" s="609" t="s">
        <v>1547</v>
      </c>
      <c r="B413" s="691">
        <f>+malibünye1!B413</f>
        <v>5177</v>
      </c>
      <c r="C413" s="691">
        <f>+malibünye1!C413</f>
        <v>0</v>
      </c>
      <c r="D413" s="691">
        <f>+malibünye1!D413</f>
        <v>259</v>
      </c>
      <c r="E413" s="713">
        <f>+malibünye1!E413</f>
        <v>0</v>
      </c>
    </row>
    <row r="414" spans="1:5">
      <c r="A414" s="609" t="s">
        <v>1548</v>
      </c>
      <c r="B414" s="691">
        <f>+malibünye1!B414</f>
        <v>0</v>
      </c>
      <c r="C414" s="691">
        <f>+malibünye1!C414</f>
        <v>0</v>
      </c>
      <c r="D414" s="691">
        <f>+malibünye1!D414</f>
        <v>0</v>
      </c>
      <c r="E414" s="713">
        <f>+malibünye1!E414</f>
        <v>0</v>
      </c>
    </row>
    <row r="415" spans="1:5">
      <c r="A415" s="609" t="s">
        <v>1549</v>
      </c>
      <c r="B415" s="610"/>
      <c r="C415" s="610"/>
      <c r="D415" s="691">
        <f>+malibünye1!D415</f>
        <v>1954969</v>
      </c>
      <c r="E415" s="713">
        <f>+malibünye1!E415</f>
        <v>1123859</v>
      </c>
    </row>
    <row r="416" spans="1:5">
      <c r="A416" s="606" t="s">
        <v>1550</v>
      </c>
      <c r="B416" s="611"/>
      <c r="C416" s="611"/>
      <c r="D416" s="611"/>
      <c r="E416" s="612"/>
    </row>
    <row r="417" spans="1:5">
      <c r="A417" s="609" t="s">
        <v>1551</v>
      </c>
      <c r="B417" s="691">
        <f>+malibünye1!B417</f>
        <v>0</v>
      </c>
      <c r="C417" s="691">
        <f>+malibünye1!C417</f>
        <v>0</v>
      </c>
      <c r="D417" s="691">
        <f>+malibünye1!D417</f>
        <v>0</v>
      </c>
      <c r="E417" s="713">
        <f>+malibünye1!E417</f>
        <v>0</v>
      </c>
    </row>
    <row r="418" spans="1:5">
      <c r="A418" s="609" t="s">
        <v>1552</v>
      </c>
      <c r="B418" s="691">
        <f>+malibünye1!B418</f>
        <v>3547044</v>
      </c>
      <c r="C418" s="691">
        <f>+malibünye1!C418</f>
        <v>1403040</v>
      </c>
      <c r="D418" s="691">
        <f>+malibünye1!D418</f>
        <v>1466226</v>
      </c>
      <c r="E418" s="713">
        <f>+malibünye1!E418</f>
        <v>842351</v>
      </c>
    </row>
    <row r="419" spans="1:5">
      <c r="A419" s="609" t="s">
        <v>1553</v>
      </c>
      <c r="B419" s="691">
        <f>+malibünye1!B419</f>
        <v>0</v>
      </c>
      <c r="C419" s="691">
        <f>+malibünye1!C419</f>
        <v>0</v>
      </c>
      <c r="D419" s="691">
        <f>+malibünye1!D419</f>
        <v>0</v>
      </c>
      <c r="E419" s="713">
        <f>+malibünye1!E419</f>
        <v>0</v>
      </c>
    </row>
    <row r="420" spans="1:5">
      <c r="A420" s="609" t="s">
        <v>1554</v>
      </c>
      <c r="B420" s="691">
        <f>+malibünye1!B420</f>
        <v>3547044</v>
      </c>
      <c r="C420" s="691">
        <f>+malibünye1!C420</f>
        <v>1403040</v>
      </c>
      <c r="D420" s="696">
        <f>+malibünye1!D420</f>
        <v>1466226</v>
      </c>
      <c r="E420" s="714">
        <f>+malibünye1!E420</f>
        <v>842351</v>
      </c>
    </row>
    <row r="421" spans="1:5">
      <c r="A421" s="609"/>
      <c r="B421" s="614"/>
      <c r="C421" s="614"/>
      <c r="D421" s="1300" t="s">
        <v>1555</v>
      </c>
      <c r="E421" s="1301"/>
    </row>
    <row r="422" spans="1:5">
      <c r="A422" s="609" t="s">
        <v>1556</v>
      </c>
      <c r="B422" s="610"/>
      <c r="C422" s="610"/>
      <c r="D422" s="696">
        <f>+malibünye1!D422</f>
        <v>1698878</v>
      </c>
      <c r="E422" s="714">
        <f>+malibünye1!E422</f>
        <v>1646082</v>
      </c>
    </row>
    <row r="423" spans="1:5">
      <c r="A423" s="609" t="s">
        <v>1557</v>
      </c>
      <c r="B423" s="610"/>
      <c r="C423" s="610"/>
      <c r="D423" s="696">
        <f>+malibünye1!D423</f>
        <v>488743</v>
      </c>
      <c r="E423" s="714">
        <f>+malibünye1!E423</f>
        <v>281508</v>
      </c>
    </row>
    <row r="424" spans="1:5">
      <c r="A424" s="615" t="s">
        <v>1558</v>
      </c>
      <c r="B424" s="715"/>
      <c r="C424" s="715"/>
      <c r="D424" s="699">
        <f>+malibünye1!D424</f>
        <v>345.37857142857143</v>
      </c>
      <c r="E424" s="716">
        <f>+malibünye1!E424</f>
        <v>581.42230769230764</v>
      </c>
    </row>
    <row r="425" spans="1:5">
      <c r="A425" s="717" t="s">
        <v>1559</v>
      </c>
    </row>
    <row r="426" spans="1:5">
      <c r="A426" s="717"/>
    </row>
    <row r="428" spans="1:5" ht="15" customHeight="1">
      <c r="A428" s="604"/>
      <c r="B428" s="1352" t="s">
        <v>1529</v>
      </c>
      <c r="C428" s="1353"/>
      <c r="D428" s="1352" t="s">
        <v>1530</v>
      </c>
      <c r="E428" s="1354"/>
    </row>
    <row r="429" spans="1:5">
      <c r="A429" s="605" t="s">
        <v>648</v>
      </c>
      <c r="B429" s="528" t="s">
        <v>1531</v>
      </c>
      <c r="C429" s="528" t="s">
        <v>105</v>
      </c>
      <c r="D429" s="528" t="s">
        <v>1531</v>
      </c>
      <c r="E429" s="529" t="s">
        <v>105</v>
      </c>
    </row>
    <row r="430" spans="1:5">
      <c r="A430" s="606" t="s">
        <v>1532</v>
      </c>
      <c r="B430" s="611"/>
      <c r="C430" s="611"/>
      <c r="D430" s="611"/>
      <c r="E430" s="612"/>
    </row>
    <row r="431" spans="1:5">
      <c r="A431" s="609" t="s">
        <v>1533</v>
      </c>
      <c r="B431" s="610"/>
      <c r="C431" s="610"/>
      <c r="D431" s="691">
        <f>+malibünye1!D431</f>
        <v>1575208</v>
      </c>
      <c r="E431" s="713">
        <f>+malibünye1!E431</f>
        <v>1529238</v>
      </c>
    </row>
    <row r="432" spans="1:5">
      <c r="A432" s="606" t="s">
        <v>1534</v>
      </c>
      <c r="B432" s="611"/>
      <c r="C432" s="611"/>
      <c r="D432" s="611"/>
      <c r="E432" s="612"/>
    </row>
    <row r="433" spans="1:5" ht="24">
      <c r="A433" s="609" t="s">
        <v>1535</v>
      </c>
      <c r="B433" s="691">
        <f>+malibünye1!B433</f>
        <v>2245605</v>
      </c>
      <c r="C433" s="691">
        <f>+malibünye1!C433</f>
        <v>1211766</v>
      </c>
      <c r="D433" s="691">
        <f>+malibünye1!D433</f>
        <v>220680</v>
      </c>
      <c r="E433" s="713">
        <f>+malibünye1!E433</f>
        <v>121177</v>
      </c>
    </row>
    <row r="434" spans="1:5">
      <c r="A434" s="552" t="s">
        <v>1536</v>
      </c>
      <c r="B434" s="691">
        <f>+malibünye1!B434</f>
        <v>77609</v>
      </c>
      <c r="C434" s="691">
        <f>+malibünye1!C434</f>
        <v>0</v>
      </c>
      <c r="D434" s="691">
        <f>+malibünye1!D434</f>
        <v>3880</v>
      </c>
      <c r="E434" s="713">
        <f>+malibünye1!E434</f>
        <v>0</v>
      </c>
    </row>
    <row r="435" spans="1:5">
      <c r="A435" s="552" t="s">
        <v>1537</v>
      </c>
      <c r="B435" s="691">
        <f>+malibünye1!B435</f>
        <v>2167996</v>
      </c>
      <c r="C435" s="691">
        <f>+malibünye1!C435</f>
        <v>1211766</v>
      </c>
      <c r="D435" s="691">
        <f>+malibünye1!D435</f>
        <v>216800</v>
      </c>
      <c r="E435" s="713">
        <f>+malibünye1!E435</f>
        <v>121177</v>
      </c>
    </row>
    <row r="436" spans="1:5">
      <c r="A436" s="609" t="s">
        <v>1538</v>
      </c>
      <c r="B436" s="691">
        <f>+malibünye1!B436</f>
        <v>2313552</v>
      </c>
      <c r="C436" s="691">
        <f>+malibünye1!C436</f>
        <v>1732811</v>
      </c>
      <c r="D436" s="691">
        <f>+malibünye1!D436</f>
        <v>1498918</v>
      </c>
      <c r="E436" s="713">
        <f>+malibünye1!E436</f>
        <v>1084429</v>
      </c>
    </row>
    <row r="437" spans="1:5">
      <c r="A437" s="552" t="s">
        <v>1539</v>
      </c>
      <c r="B437" s="691">
        <f>+malibünye1!B437</f>
        <v>0</v>
      </c>
      <c r="C437" s="691">
        <f>+malibünye1!C437</f>
        <v>0</v>
      </c>
      <c r="D437" s="691">
        <f>+malibünye1!D437</f>
        <v>0</v>
      </c>
      <c r="E437" s="713">
        <f>+malibünye1!E437</f>
        <v>0</v>
      </c>
    </row>
    <row r="438" spans="1:5">
      <c r="A438" s="552" t="s">
        <v>1540</v>
      </c>
      <c r="B438" s="691">
        <f>+malibünye1!B438</f>
        <v>0</v>
      </c>
      <c r="C438" s="691">
        <f>+malibünye1!C438</f>
        <v>0</v>
      </c>
      <c r="D438" s="691">
        <f>+malibünye1!D438</f>
        <v>0</v>
      </c>
      <c r="E438" s="713">
        <f>+malibünye1!E438</f>
        <v>0</v>
      </c>
    </row>
    <row r="439" spans="1:5">
      <c r="A439" s="552" t="s">
        <v>1541</v>
      </c>
      <c r="B439" s="691">
        <f>+malibünye1!B439</f>
        <v>2313552</v>
      </c>
      <c r="C439" s="691">
        <f>+malibünye1!C439</f>
        <v>1732811</v>
      </c>
      <c r="D439" s="691">
        <f>+malibünye1!D439</f>
        <v>1498918</v>
      </c>
      <c r="E439" s="713">
        <f>+malibünye1!E439</f>
        <v>1084429</v>
      </c>
    </row>
    <row r="440" spans="1:5">
      <c r="A440" s="609" t="s">
        <v>1542</v>
      </c>
      <c r="B440" s="610"/>
      <c r="C440" s="610"/>
      <c r="D440" s="691">
        <f>+malibünye1!D440</f>
        <v>0</v>
      </c>
      <c r="E440" s="713">
        <f>+malibünye1!E440</f>
        <v>0</v>
      </c>
    </row>
    <row r="441" spans="1:5">
      <c r="A441" s="609" t="s">
        <v>1543</v>
      </c>
      <c r="B441" s="691">
        <f>+malibünye1!B441</f>
        <v>15199</v>
      </c>
      <c r="C441" s="691">
        <f>+malibünye1!C441</f>
        <v>13447</v>
      </c>
      <c r="D441" s="691">
        <f>+malibünye1!D441</f>
        <v>760</v>
      </c>
      <c r="E441" s="713">
        <f>+malibünye1!E441</f>
        <v>672</v>
      </c>
    </row>
    <row r="442" spans="1:5" ht="24">
      <c r="A442" s="552" t="s">
        <v>1544</v>
      </c>
      <c r="B442" s="691">
        <f>+malibünye1!B442</f>
        <v>15199</v>
      </c>
      <c r="C442" s="691">
        <f>+malibünye1!C442</f>
        <v>13447</v>
      </c>
      <c r="D442" s="691">
        <f>+malibünye1!D442</f>
        <v>760</v>
      </c>
      <c r="E442" s="713">
        <f>+malibünye1!E442</f>
        <v>672</v>
      </c>
    </row>
    <row r="443" spans="1:5">
      <c r="A443" s="552" t="s">
        <v>1545</v>
      </c>
      <c r="B443" s="691">
        <f>+malibünye1!B443</f>
        <v>0</v>
      </c>
      <c r="C443" s="691">
        <f>+malibünye1!C443</f>
        <v>0</v>
      </c>
      <c r="D443" s="691">
        <f>+malibünye1!D443</f>
        <v>0</v>
      </c>
      <c r="E443" s="713">
        <f>+malibünye1!E443</f>
        <v>0</v>
      </c>
    </row>
    <row r="444" spans="1:5">
      <c r="A444" s="552" t="s">
        <v>1546</v>
      </c>
      <c r="B444" s="691">
        <f>+malibünye1!B444</f>
        <v>0</v>
      </c>
      <c r="C444" s="691">
        <f>+malibünye1!C444</f>
        <v>0</v>
      </c>
      <c r="D444" s="691">
        <f>+malibünye1!D444</f>
        <v>0</v>
      </c>
      <c r="E444" s="713">
        <f>+malibünye1!E444</f>
        <v>0</v>
      </c>
    </row>
    <row r="445" spans="1:5">
      <c r="A445" s="609" t="s">
        <v>1547</v>
      </c>
      <c r="B445" s="691">
        <f>+malibünye1!B445</f>
        <v>5858</v>
      </c>
      <c r="C445" s="691">
        <f>+malibünye1!C445</f>
        <v>0</v>
      </c>
      <c r="D445" s="691">
        <f>+malibünye1!D445</f>
        <v>293</v>
      </c>
      <c r="E445" s="713">
        <f>+malibünye1!E445</f>
        <v>0</v>
      </c>
    </row>
    <row r="446" spans="1:5">
      <c r="A446" s="609" t="s">
        <v>1548</v>
      </c>
      <c r="B446" s="691">
        <f>+malibünye1!B446</f>
        <v>0</v>
      </c>
      <c r="C446" s="691">
        <f>+malibünye1!C446</f>
        <v>0</v>
      </c>
      <c r="D446" s="691">
        <f>+malibünye1!D446</f>
        <v>0</v>
      </c>
      <c r="E446" s="713">
        <f>+malibünye1!E446</f>
        <v>0</v>
      </c>
    </row>
    <row r="447" spans="1:5">
      <c r="A447" s="609" t="s">
        <v>1549</v>
      </c>
      <c r="B447" s="610"/>
      <c r="C447" s="610"/>
      <c r="D447" s="691">
        <f>+malibünye1!D447</f>
        <v>1720651</v>
      </c>
      <c r="E447" s="713">
        <f>+malibünye1!E447</f>
        <v>1206278</v>
      </c>
    </row>
    <row r="448" spans="1:5">
      <c r="A448" s="606" t="s">
        <v>1550</v>
      </c>
      <c r="B448" s="611"/>
      <c r="C448" s="611"/>
      <c r="D448" s="611"/>
      <c r="E448" s="612"/>
    </row>
    <row r="449" spans="1:9">
      <c r="A449" s="609" t="s">
        <v>1551</v>
      </c>
      <c r="B449" s="691">
        <f>+malibünye1!B449</f>
        <v>0</v>
      </c>
      <c r="C449" s="691">
        <f>+malibünye1!C449</f>
        <v>0</v>
      </c>
      <c r="D449" s="691">
        <f>+malibünye1!D449</f>
        <v>0</v>
      </c>
      <c r="E449" s="713">
        <f>+malibünye1!E449</f>
        <v>0</v>
      </c>
    </row>
    <row r="450" spans="1:9">
      <c r="A450" s="609" t="s">
        <v>1552</v>
      </c>
      <c r="B450" s="691">
        <f>+malibünye1!B450</f>
        <v>3187652</v>
      </c>
      <c r="C450" s="691">
        <f>+malibünye1!C450</f>
        <v>1385368</v>
      </c>
      <c r="D450" s="691">
        <f>+malibünye1!D450</f>
        <v>1290488</v>
      </c>
      <c r="E450" s="713">
        <f>+malibünye1!E450</f>
        <v>892617</v>
      </c>
    </row>
    <row r="451" spans="1:9">
      <c r="A451" s="609" t="s">
        <v>1553</v>
      </c>
      <c r="B451" s="691">
        <f>+malibünye1!B451</f>
        <v>0</v>
      </c>
      <c r="C451" s="691">
        <f>+malibünye1!C451</f>
        <v>0</v>
      </c>
      <c r="D451" s="691">
        <f>+malibünye1!D451</f>
        <v>0</v>
      </c>
      <c r="E451" s="713">
        <f>+malibünye1!E451</f>
        <v>0</v>
      </c>
    </row>
    <row r="452" spans="1:9">
      <c r="A452" s="609" t="s">
        <v>1554</v>
      </c>
      <c r="B452" s="691">
        <f>+malibünye1!B452</f>
        <v>3187652</v>
      </c>
      <c r="C452" s="691">
        <f>+malibünye1!C452</f>
        <v>1385368</v>
      </c>
      <c r="D452" s="696">
        <f>+malibünye1!D452</f>
        <v>1290488</v>
      </c>
      <c r="E452" s="714">
        <f>+malibünye1!E452</f>
        <v>892617</v>
      </c>
    </row>
    <row r="453" spans="1:9">
      <c r="A453" s="609"/>
      <c r="B453" s="614"/>
      <c r="C453" s="614"/>
      <c r="D453" s="1300" t="s">
        <v>1555</v>
      </c>
      <c r="E453" s="1301"/>
    </row>
    <row r="454" spans="1:9">
      <c r="A454" s="609" t="s">
        <v>1556</v>
      </c>
      <c r="B454" s="610"/>
      <c r="C454" s="610"/>
      <c r="D454" s="696">
        <f>+malibünye1!D454</f>
        <v>1575208</v>
      </c>
      <c r="E454" s="714">
        <f>+malibünye1!E454</f>
        <v>1529238</v>
      </c>
    </row>
    <row r="455" spans="1:9">
      <c r="A455" s="609" t="s">
        <v>1557</v>
      </c>
      <c r="B455" s="610"/>
      <c r="C455" s="610"/>
      <c r="D455" s="696">
        <f>+malibünye1!D455</f>
        <v>430163</v>
      </c>
      <c r="E455" s="714">
        <f>+malibünye1!E455</f>
        <v>313661</v>
      </c>
    </row>
    <row r="456" spans="1:9">
      <c r="A456" s="615" t="s">
        <v>1558</v>
      </c>
      <c r="B456" s="715"/>
      <c r="C456" s="715"/>
      <c r="D456" s="699">
        <f>+malibünye1!D456</f>
        <v>365.95</v>
      </c>
      <c r="E456" s="716">
        <f>+malibünye1!E456</f>
        <v>492.53</v>
      </c>
    </row>
    <row r="457" spans="1:9">
      <c r="A457" s="717" t="s">
        <v>1559</v>
      </c>
    </row>
    <row r="458" spans="1:9">
      <c r="A458" s="617"/>
    </row>
    <row r="459" spans="1:9" ht="9.75" customHeight="1"/>
    <row r="460" spans="1:9" ht="15.75">
      <c r="A460" s="483" t="s">
        <v>1560</v>
      </c>
    </row>
    <row r="461" spans="1:9" ht="7.5" customHeight="1">
      <c r="A461" s="483"/>
    </row>
    <row r="462" spans="1:9" ht="24">
      <c r="A462" s="718"/>
      <c r="B462" s="1208" t="s">
        <v>1511</v>
      </c>
      <c r="C462" s="1208" t="s">
        <v>1506</v>
      </c>
      <c r="D462" s="1208" t="s">
        <v>1561</v>
      </c>
      <c r="E462" s="1208" t="s">
        <v>1508</v>
      </c>
      <c r="F462" s="1208" t="s">
        <v>1509</v>
      </c>
      <c r="G462" s="1208" t="s">
        <v>1510</v>
      </c>
      <c r="H462" s="1208" t="s">
        <v>1562</v>
      </c>
      <c r="I462" s="1209" t="s">
        <v>106</v>
      </c>
    </row>
    <row r="463" spans="1:9">
      <c r="A463" s="719" t="s">
        <v>649</v>
      </c>
      <c r="B463" s="528"/>
      <c r="C463" s="528"/>
      <c r="D463" s="528"/>
      <c r="E463" s="528"/>
      <c r="F463" s="528"/>
      <c r="G463" s="528"/>
      <c r="H463" s="528"/>
      <c r="I463" s="529"/>
    </row>
    <row r="464" spans="1:9" ht="12" customHeight="1">
      <c r="A464" s="630" t="s">
        <v>1473</v>
      </c>
      <c r="B464" s="720"/>
      <c r="C464" s="720"/>
      <c r="D464" s="720"/>
      <c r="E464" s="720"/>
      <c r="F464" s="720"/>
      <c r="G464" s="720"/>
      <c r="H464" s="720"/>
      <c r="I464" s="721"/>
    </row>
    <row r="465" spans="1:9" ht="30" customHeight="1">
      <c r="A465" s="551" t="s">
        <v>1563</v>
      </c>
      <c r="B465" s="691">
        <f>+malibünye1!B465</f>
        <v>203189</v>
      </c>
      <c r="C465" s="691">
        <f>+malibünye1!C465</f>
        <v>754099</v>
      </c>
      <c r="D465" s="691">
        <f>+malibünye1!D465</f>
        <v>1914</v>
      </c>
      <c r="E465" s="691">
        <f>+malibünye1!E465</f>
        <v>0</v>
      </c>
      <c r="F465" s="691">
        <f>+malibünye1!F465</f>
        <v>0</v>
      </c>
      <c r="G465" s="691">
        <f>+malibünye1!G465</f>
        <v>0</v>
      </c>
      <c r="H465" s="691">
        <f>+malibünye1!H465</f>
        <v>89254</v>
      </c>
      <c r="I465" s="625">
        <f>+malibünye1!I465</f>
        <v>1048456</v>
      </c>
    </row>
    <row r="466" spans="1:9" ht="12" customHeight="1">
      <c r="A466" s="551" t="s">
        <v>1475</v>
      </c>
      <c r="B466" s="691">
        <f>+malibünye1!B466</f>
        <v>271366</v>
      </c>
      <c r="C466" s="691">
        <f>+malibünye1!C466</f>
        <v>94590</v>
      </c>
      <c r="D466" s="691">
        <f>+malibünye1!D466</f>
        <v>0</v>
      </c>
      <c r="E466" s="691">
        <f>+malibünye1!E466</f>
        <v>0</v>
      </c>
      <c r="F466" s="691">
        <f>+malibünye1!F466</f>
        <v>0</v>
      </c>
      <c r="G466" s="691">
        <f>+malibünye1!G466</f>
        <v>0</v>
      </c>
      <c r="H466" s="691">
        <f>+malibünye1!H466</f>
        <v>0</v>
      </c>
      <c r="I466" s="625">
        <f>+malibünye1!I466</f>
        <v>365956</v>
      </c>
    </row>
    <row r="467" spans="1:9" ht="23.25" customHeight="1">
      <c r="A467" s="551" t="s">
        <v>1476</v>
      </c>
      <c r="B467" s="691">
        <f>+malibünye1!B467</f>
        <v>65707</v>
      </c>
      <c r="C467" s="691">
        <f>+malibünye1!C467</f>
        <v>0</v>
      </c>
      <c r="D467" s="691">
        <f>+malibünye1!D467</f>
        <v>0</v>
      </c>
      <c r="E467" s="691">
        <f>+malibünye1!E467</f>
        <v>0</v>
      </c>
      <c r="F467" s="691">
        <f>+malibünye1!F467</f>
        <v>0</v>
      </c>
      <c r="G467" s="691">
        <f>+malibünye1!G467</f>
        <v>0</v>
      </c>
      <c r="H467" s="691">
        <f>+malibünye1!H467</f>
        <v>0</v>
      </c>
      <c r="I467" s="625">
        <f>+malibünye1!I467</f>
        <v>65707</v>
      </c>
    </row>
    <row r="468" spans="1:9" ht="12" customHeight="1">
      <c r="A468" s="690" t="s">
        <v>1477</v>
      </c>
      <c r="B468" s="691">
        <f>+malibünye1!B468</f>
        <v>0</v>
      </c>
      <c r="C468" s="691">
        <f>+malibünye1!C468</f>
        <v>483493</v>
      </c>
      <c r="D468" s="691">
        <f>+malibünye1!D468</f>
        <v>489837</v>
      </c>
      <c r="E468" s="691">
        <f>+malibünye1!E468</f>
        <v>170260</v>
      </c>
      <c r="F468" s="691">
        <f>+malibünye1!F468</f>
        <v>0</v>
      </c>
      <c r="G468" s="691">
        <f>+malibünye1!G468</f>
        <v>0</v>
      </c>
      <c r="H468" s="691">
        <f>+malibünye1!H468</f>
        <v>0</v>
      </c>
      <c r="I468" s="625">
        <f>+malibünye1!I468</f>
        <v>1143590</v>
      </c>
    </row>
    <row r="469" spans="1:9" ht="24">
      <c r="A469" s="690" t="s">
        <v>1478</v>
      </c>
      <c r="B469" s="691">
        <f>+malibünye1!B469</f>
        <v>0</v>
      </c>
      <c r="C469" s="691">
        <f>+malibünye1!C469</f>
        <v>61646</v>
      </c>
      <c r="D469" s="691">
        <f>+malibünye1!D469</f>
        <v>21724</v>
      </c>
      <c r="E469" s="691">
        <f>+malibünye1!E469</f>
        <v>100496</v>
      </c>
      <c r="F469" s="691">
        <f>+malibünye1!F469</f>
        <v>155790</v>
      </c>
      <c r="G469" s="691">
        <f>+malibünye1!G469</f>
        <v>0</v>
      </c>
      <c r="H469" s="691">
        <f>+malibünye1!H469</f>
        <v>0</v>
      </c>
      <c r="I469" s="625">
        <f>+malibünye1!I469</f>
        <v>339656</v>
      </c>
    </row>
    <row r="470" spans="1:9" ht="12" customHeight="1">
      <c r="A470" s="551" t="s">
        <v>1452</v>
      </c>
      <c r="B470" s="691">
        <f>+malibünye1!B470</f>
        <v>0</v>
      </c>
      <c r="C470" s="691">
        <f>+malibünye1!C470</f>
        <v>361261</v>
      </c>
      <c r="D470" s="691">
        <f>+malibünye1!D470</f>
        <v>958249</v>
      </c>
      <c r="E470" s="691">
        <f>+malibünye1!E470</f>
        <v>879551</v>
      </c>
      <c r="F470" s="691">
        <f>+malibünye1!F470</f>
        <v>123073</v>
      </c>
      <c r="G470" s="691">
        <f>+malibünye1!G470</f>
        <v>0</v>
      </c>
      <c r="H470" s="691">
        <f>+malibünye1!H470</f>
        <v>901</v>
      </c>
      <c r="I470" s="625">
        <f>+malibünye1!I470</f>
        <v>2323035</v>
      </c>
    </row>
    <row r="471" spans="1:9" ht="12" customHeight="1">
      <c r="A471" s="551" t="s">
        <v>1481</v>
      </c>
      <c r="B471" s="691">
        <f>+malibünye1!B471</f>
        <v>0</v>
      </c>
      <c r="C471" s="691">
        <f>+malibünye1!C471</f>
        <v>0</v>
      </c>
      <c r="D471" s="691">
        <f>+malibünye1!D471</f>
        <v>0</v>
      </c>
      <c r="E471" s="691">
        <f>+malibünye1!E471</f>
        <v>0</v>
      </c>
      <c r="F471" s="691">
        <f>+malibünye1!F471</f>
        <v>0</v>
      </c>
      <c r="G471" s="691">
        <f>+malibünye1!G471</f>
        <v>0</v>
      </c>
      <c r="H471" s="691">
        <f>+malibünye1!H471</f>
        <v>0</v>
      </c>
      <c r="I471" s="625">
        <f>+malibünye1!I471</f>
        <v>0</v>
      </c>
    </row>
    <row r="472" spans="1:9" ht="12" customHeight="1">
      <c r="A472" s="551" t="s">
        <v>1485</v>
      </c>
      <c r="B472" s="691">
        <f>+malibünye1!B472</f>
        <v>0</v>
      </c>
      <c r="C472" s="691">
        <f>+malibünye1!C472</f>
        <v>28219</v>
      </c>
      <c r="D472" s="691">
        <f>+malibünye1!D472</f>
        <v>8342</v>
      </c>
      <c r="E472" s="691">
        <f>+malibünye1!E472</f>
        <v>14971</v>
      </c>
      <c r="F472" s="691">
        <f>+malibünye1!F472</f>
        <v>0</v>
      </c>
      <c r="G472" s="691">
        <f>+malibünye1!G472</f>
        <v>0</v>
      </c>
      <c r="H472" s="691">
        <f>+malibünye1!H472</f>
        <v>213962</v>
      </c>
      <c r="I472" s="625">
        <f>+malibünye1!I472</f>
        <v>265494</v>
      </c>
    </row>
    <row r="473" spans="1:9" ht="12" customHeight="1">
      <c r="A473" s="551" t="s">
        <v>1486</v>
      </c>
      <c r="B473" s="624">
        <f>+malibünye1!B473</f>
        <v>540262</v>
      </c>
      <c r="C473" s="624">
        <f>+malibünye1!C473</f>
        <v>1783308</v>
      </c>
      <c r="D473" s="624">
        <f>+malibünye1!D473</f>
        <v>1480066</v>
      </c>
      <c r="E473" s="624">
        <f>+malibünye1!E473</f>
        <v>1165278</v>
      </c>
      <c r="F473" s="624">
        <f>+malibünye1!F473</f>
        <v>278863</v>
      </c>
      <c r="G473" s="624">
        <f>+malibünye1!G473</f>
        <v>0</v>
      </c>
      <c r="H473" s="624">
        <f>+malibünye1!H473</f>
        <v>304117</v>
      </c>
      <c r="I473" s="625">
        <f>+malibünye1!I473</f>
        <v>5551894</v>
      </c>
    </row>
    <row r="474" spans="1:9" ht="6" customHeight="1">
      <c r="A474" s="628"/>
      <c r="B474" s="624"/>
      <c r="C474" s="624"/>
      <c r="D474" s="624"/>
      <c r="E474" s="624"/>
      <c r="F474" s="624"/>
      <c r="G474" s="624"/>
      <c r="H474" s="624"/>
      <c r="I474" s="625"/>
    </row>
    <row r="475" spans="1:9" ht="12" customHeight="1">
      <c r="A475" s="630" t="s">
        <v>1487</v>
      </c>
      <c r="B475" s="624"/>
      <c r="C475" s="624"/>
      <c r="D475" s="624"/>
      <c r="E475" s="624"/>
      <c r="F475" s="624"/>
      <c r="G475" s="624"/>
      <c r="H475" s="624"/>
      <c r="I475" s="625"/>
    </row>
    <row r="476" spans="1:9" ht="12" customHeight="1">
      <c r="A476" s="551" t="s">
        <v>1488</v>
      </c>
      <c r="B476" s="691">
        <f>+malibünye1!B476</f>
        <v>14314</v>
      </c>
      <c r="C476" s="691">
        <f>+malibünye1!C476</f>
        <v>264911</v>
      </c>
      <c r="D476" s="691">
        <f>+malibünye1!D476</f>
        <v>565871</v>
      </c>
      <c r="E476" s="691">
        <f>+malibünye1!E476</f>
        <v>0</v>
      </c>
      <c r="F476" s="691">
        <f>+malibünye1!F476</f>
        <v>0</v>
      </c>
      <c r="G476" s="691">
        <f>+malibünye1!G476</f>
        <v>0</v>
      </c>
      <c r="H476" s="691">
        <f>+malibünye1!H476</f>
        <v>0</v>
      </c>
      <c r="I476" s="625">
        <f>+malibünye1!I476</f>
        <v>845096</v>
      </c>
    </row>
    <row r="477" spans="1:9" ht="12" customHeight="1">
      <c r="A477" s="551" t="s">
        <v>1512</v>
      </c>
      <c r="B477" s="691">
        <f>+malibünye1!B477</f>
        <v>588235</v>
      </c>
      <c r="C477" s="691">
        <f>+malibünye1!C477</f>
        <v>2071351</v>
      </c>
      <c r="D477" s="691">
        <f>+malibünye1!D477</f>
        <v>1183649</v>
      </c>
      <c r="E477" s="691">
        <f>+malibünye1!E477</f>
        <v>42131</v>
      </c>
      <c r="F477" s="691">
        <f>+malibünye1!F477</f>
        <v>0</v>
      </c>
      <c r="G477" s="691">
        <f>+malibünye1!G477</f>
        <v>0</v>
      </c>
      <c r="H477" s="691">
        <f>+malibünye1!H477</f>
        <v>0</v>
      </c>
      <c r="I477" s="625">
        <f>+malibünye1!I477</f>
        <v>3885366</v>
      </c>
    </row>
    <row r="478" spans="1:9" ht="12" customHeight="1">
      <c r="A478" s="551" t="s">
        <v>1564</v>
      </c>
      <c r="B478" s="691">
        <f>+malibünye1!B478</f>
        <v>0</v>
      </c>
      <c r="C478" s="691">
        <f>+malibünye1!C478</f>
        <v>138512</v>
      </c>
      <c r="D478" s="691">
        <f>+malibünye1!D478</f>
        <v>0</v>
      </c>
      <c r="E478" s="691">
        <f>+malibünye1!E478</f>
        <v>6277</v>
      </c>
      <c r="F478" s="691">
        <f>+malibünye1!F478</f>
        <v>0</v>
      </c>
      <c r="G478" s="691">
        <f>+malibünye1!G478</f>
        <v>0</v>
      </c>
      <c r="H478" s="691">
        <f>+malibünye1!H478</f>
        <v>0</v>
      </c>
      <c r="I478" s="625">
        <f>+malibünye1!I478</f>
        <v>144789</v>
      </c>
    </row>
    <row r="479" spans="1:9" ht="12" customHeight="1">
      <c r="A479" s="690" t="s">
        <v>1490</v>
      </c>
      <c r="B479" s="691">
        <f>+malibünye1!B479</f>
        <v>0</v>
      </c>
      <c r="C479" s="691">
        <f>+malibünye1!C479</f>
        <v>0</v>
      </c>
      <c r="D479" s="691">
        <f>+malibünye1!D479</f>
        <v>0</v>
      </c>
      <c r="E479" s="691">
        <f>+malibünye1!E479</f>
        <v>0</v>
      </c>
      <c r="F479" s="691">
        <f>+malibünye1!F479</f>
        <v>0</v>
      </c>
      <c r="G479" s="691">
        <f>+malibünye1!G479</f>
        <v>0</v>
      </c>
      <c r="H479" s="691">
        <f>+malibünye1!H479</f>
        <v>0</v>
      </c>
      <c r="I479" s="625">
        <f>+malibünye1!I479</f>
        <v>0</v>
      </c>
    </row>
    <row r="480" spans="1:9" ht="12" customHeight="1">
      <c r="A480" s="551" t="s">
        <v>1526</v>
      </c>
      <c r="B480" s="691">
        <f>+malibünye1!B480</f>
        <v>0</v>
      </c>
      <c r="C480" s="691">
        <f>+malibünye1!C480</f>
        <v>0</v>
      </c>
      <c r="D480" s="691">
        <f>+malibünye1!D480</f>
        <v>82021</v>
      </c>
      <c r="E480" s="691">
        <f>+malibünye1!E480</f>
        <v>52450</v>
      </c>
      <c r="F480" s="691">
        <f>+malibünye1!F480</f>
        <v>0</v>
      </c>
      <c r="G480" s="691">
        <f>+malibünye1!G480</f>
        <v>0</v>
      </c>
      <c r="H480" s="691">
        <f>+malibünye1!H480</f>
        <v>0</v>
      </c>
      <c r="I480" s="625">
        <f>+malibünye1!I480</f>
        <v>134471</v>
      </c>
    </row>
    <row r="481" spans="1:9" ht="12" customHeight="1">
      <c r="A481" s="551" t="s">
        <v>1525</v>
      </c>
      <c r="B481" s="691">
        <f>+malibünye1!B481</f>
        <v>0</v>
      </c>
      <c r="C481" s="691">
        <f>+malibünye1!C481</f>
        <v>0</v>
      </c>
      <c r="D481" s="691">
        <f>+malibünye1!D481</f>
        <v>0</v>
      </c>
      <c r="E481" s="691">
        <f>+malibünye1!E481</f>
        <v>0</v>
      </c>
      <c r="F481" s="691">
        <f>+malibünye1!F481</f>
        <v>0</v>
      </c>
      <c r="G481" s="691">
        <f>+malibünye1!G481</f>
        <v>0</v>
      </c>
      <c r="H481" s="691">
        <f>+malibünye1!H481</f>
        <v>45085</v>
      </c>
      <c r="I481" s="625">
        <f>+malibünye1!I481</f>
        <v>45085</v>
      </c>
    </row>
    <row r="482" spans="1:9" ht="12" customHeight="1">
      <c r="A482" s="551" t="s">
        <v>1495</v>
      </c>
      <c r="B482" s="691">
        <f>+malibünye1!B482</f>
        <v>0</v>
      </c>
      <c r="C482" s="691">
        <f>+malibünye1!C482</f>
        <v>35510</v>
      </c>
      <c r="D482" s="691">
        <f>+malibünye1!D482</f>
        <v>13134</v>
      </c>
      <c r="E482" s="691">
        <f>+malibünye1!E482</f>
        <v>704</v>
      </c>
      <c r="F482" s="691">
        <f>+malibünye1!F482</f>
        <v>2551</v>
      </c>
      <c r="G482" s="691">
        <f>+malibünye1!G482</f>
        <v>0</v>
      </c>
      <c r="H482" s="691">
        <f>+malibünye1!H482</f>
        <v>445188</v>
      </c>
      <c r="I482" s="625">
        <f>+malibünye1!I482</f>
        <v>497087</v>
      </c>
    </row>
    <row r="483" spans="1:9" ht="12" customHeight="1">
      <c r="A483" s="551" t="s">
        <v>1496</v>
      </c>
      <c r="B483" s="624">
        <f>+malibünye1!B483</f>
        <v>602549</v>
      </c>
      <c r="C483" s="624">
        <f>+malibünye1!C483</f>
        <v>2510284</v>
      </c>
      <c r="D483" s="624">
        <f>+malibünye1!D483</f>
        <v>1844675</v>
      </c>
      <c r="E483" s="624">
        <f>+malibünye1!E483</f>
        <v>101562</v>
      </c>
      <c r="F483" s="624">
        <f>+malibünye1!F483</f>
        <v>2551</v>
      </c>
      <c r="G483" s="624">
        <f>+malibünye1!G483</f>
        <v>0</v>
      </c>
      <c r="H483" s="624">
        <f>+malibünye1!H483</f>
        <v>490273</v>
      </c>
      <c r="I483" s="625">
        <f>+malibünye1!I483</f>
        <v>5551894</v>
      </c>
    </row>
    <row r="484" spans="1:9" ht="7.5" customHeight="1">
      <c r="A484" s="628"/>
      <c r="B484" s="624"/>
      <c r="C484" s="624"/>
      <c r="D484" s="624"/>
      <c r="E484" s="624"/>
      <c r="F484" s="624"/>
      <c r="G484" s="624"/>
      <c r="H484" s="624"/>
      <c r="I484" s="625"/>
    </row>
    <row r="485" spans="1:9">
      <c r="A485" s="630" t="s">
        <v>1565</v>
      </c>
      <c r="B485" s="624">
        <f>+malibünye1!B485</f>
        <v>-62287</v>
      </c>
      <c r="C485" s="624">
        <f>+malibünye1!C485</f>
        <v>-726976</v>
      </c>
      <c r="D485" s="624">
        <f>+malibünye1!D485</f>
        <v>-364609</v>
      </c>
      <c r="E485" s="624">
        <f>+malibünye1!E485</f>
        <v>1063716</v>
      </c>
      <c r="F485" s="624">
        <f>+malibünye1!F485</f>
        <v>276312</v>
      </c>
      <c r="G485" s="624">
        <f>+malibünye1!G485</f>
        <v>0</v>
      </c>
      <c r="H485" s="624">
        <f>+malibünye1!H485</f>
        <v>-186156</v>
      </c>
      <c r="I485" s="625">
        <f>+malibünye1!I485</f>
        <v>0</v>
      </c>
    </row>
    <row r="486" spans="1:9" ht="6" customHeight="1">
      <c r="A486" s="694"/>
      <c r="B486" s="624"/>
      <c r="C486" s="624"/>
      <c r="D486" s="624"/>
      <c r="E486" s="624"/>
      <c r="F486" s="624"/>
      <c r="G486" s="624"/>
      <c r="H486" s="624"/>
      <c r="I486" s="625"/>
    </row>
    <row r="487" spans="1:9">
      <c r="A487" s="623" t="s">
        <v>1498</v>
      </c>
      <c r="B487" s="624">
        <f>+malibünye1!B487</f>
        <v>0</v>
      </c>
      <c r="C487" s="624">
        <f>+malibünye1!C487</f>
        <v>-4363</v>
      </c>
      <c r="D487" s="624">
        <f>+malibünye1!D487</f>
        <v>118</v>
      </c>
      <c r="E487" s="624">
        <f>+malibünye1!E487</f>
        <v>0</v>
      </c>
      <c r="F487" s="624">
        <f>+malibünye1!F487</f>
        <v>0</v>
      </c>
      <c r="G487" s="624">
        <f>+malibünye1!G487</f>
        <v>0</v>
      </c>
      <c r="H487" s="624">
        <f>+malibünye1!H487</f>
        <v>0</v>
      </c>
      <c r="I487" s="625">
        <f>+malibünye1!I487</f>
        <v>-4245</v>
      </c>
    </row>
    <row r="488" spans="1:9">
      <c r="A488" s="626" t="s">
        <v>1499</v>
      </c>
      <c r="B488" s="696">
        <f>+malibünye1!B488</f>
        <v>0</v>
      </c>
      <c r="C488" s="696">
        <f>+malibünye1!C488</f>
        <v>837407</v>
      </c>
      <c r="D488" s="696">
        <f>+malibünye1!D488</f>
        <v>1882</v>
      </c>
      <c r="E488" s="696">
        <f>+malibünye1!E488</f>
        <v>0</v>
      </c>
      <c r="F488" s="696">
        <f>+malibünye1!F488</f>
        <v>0</v>
      </c>
      <c r="G488" s="696">
        <f>+malibünye1!G488</f>
        <v>0</v>
      </c>
      <c r="H488" s="696">
        <f>+malibünye1!H488</f>
        <v>0</v>
      </c>
      <c r="I488" s="625">
        <f>+malibünye1!I488</f>
        <v>839289</v>
      </c>
    </row>
    <row r="489" spans="1:9">
      <c r="A489" s="626" t="s">
        <v>1500</v>
      </c>
      <c r="B489" s="696">
        <f>+malibünye1!B489</f>
        <v>0</v>
      </c>
      <c r="C489" s="696">
        <f>+malibünye1!C489</f>
        <v>841770</v>
      </c>
      <c r="D489" s="696">
        <f>+malibünye1!D489</f>
        <v>1764</v>
      </c>
      <c r="E489" s="696">
        <f>+malibünye1!E489</f>
        <v>0</v>
      </c>
      <c r="F489" s="696">
        <f>+malibünye1!F489</f>
        <v>0</v>
      </c>
      <c r="G489" s="696">
        <f>+malibünye1!G489</f>
        <v>0</v>
      </c>
      <c r="H489" s="696">
        <f>+malibünye1!H489</f>
        <v>0</v>
      </c>
      <c r="I489" s="625">
        <f>+malibünye1!I489</f>
        <v>843534</v>
      </c>
    </row>
    <row r="490" spans="1:9">
      <c r="A490" s="511" t="s">
        <v>1501</v>
      </c>
      <c r="B490" s="691">
        <f>+malibünye1!B490</f>
        <v>0</v>
      </c>
      <c r="C490" s="691">
        <f>+malibünye1!C490</f>
        <v>7547</v>
      </c>
      <c r="D490" s="691">
        <f>+malibünye1!D490</f>
        <v>2031</v>
      </c>
      <c r="E490" s="691">
        <f>+malibünye1!E490</f>
        <v>3122</v>
      </c>
      <c r="F490" s="691">
        <f>+malibünye1!F490</f>
        <v>3204</v>
      </c>
      <c r="G490" s="691">
        <f>+malibünye1!G490</f>
        <v>0</v>
      </c>
      <c r="H490" s="691">
        <f>+malibünye1!H490</f>
        <v>319449</v>
      </c>
      <c r="I490" s="625">
        <f>+malibünye1!I490</f>
        <v>335353</v>
      </c>
    </row>
    <row r="491" spans="1:9" ht="6" customHeight="1">
      <c r="A491" s="628"/>
      <c r="B491" s="624"/>
      <c r="C491" s="624"/>
      <c r="D491" s="624"/>
      <c r="E491" s="624"/>
      <c r="F491" s="624"/>
      <c r="G491" s="624"/>
      <c r="H491" s="624"/>
      <c r="I491" s="625"/>
    </row>
    <row r="492" spans="1:9" ht="12" customHeight="1">
      <c r="A492" s="629" t="s">
        <v>648</v>
      </c>
      <c r="B492" s="624"/>
      <c r="C492" s="624"/>
      <c r="D492" s="624"/>
      <c r="E492" s="624"/>
      <c r="F492" s="624"/>
      <c r="G492" s="624"/>
      <c r="H492" s="624"/>
      <c r="I492" s="625"/>
    </row>
    <row r="493" spans="1:9" ht="12" customHeight="1">
      <c r="A493" s="551" t="s">
        <v>1486</v>
      </c>
      <c r="B493" s="691">
        <f>+malibünye1!B493</f>
        <v>590799</v>
      </c>
      <c r="C493" s="691">
        <f>+malibünye1!C493</f>
        <v>2985429</v>
      </c>
      <c r="D493" s="691">
        <f>+malibünye1!D493</f>
        <v>1424880</v>
      </c>
      <c r="E493" s="691">
        <f>+malibünye1!E493</f>
        <v>682243</v>
      </c>
      <c r="F493" s="691">
        <f>+malibünye1!F493</f>
        <v>296700</v>
      </c>
      <c r="G493" s="691">
        <f>+malibünye1!G493</f>
        <v>0</v>
      </c>
      <c r="H493" s="691">
        <f>+malibünye1!H493</f>
        <v>289419</v>
      </c>
      <c r="I493" s="625">
        <f>+malibünye1!I493</f>
        <v>6269470</v>
      </c>
    </row>
    <row r="494" spans="1:9" ht="12" customHeight="1">
      <c r="A494" s="551" t="s">
        <v>1496</v>
      </c>
      <c r="B494" s="691">
        <f>+malibünye1!B494</f>
        <v>627737</v>
      </c>
      <c r="C494" s="691">
        <f>+malibünye1!C494</f>
        <v>3229326</v>
      </c>
      <c r="D494" s="691">
        <f>+malibünye1!D494</f>
        <v>1734678</v>
      </c>
      <c r="E494" s="691">
        <f>+malibünye1!E494</f>
        <v>161610</v>
      </c>
      <c r="F494" s="691">
        <f>+malibünye1!F494</f>
        <v>5468</v>
      </c>
      <c r="G494" s="691">
        <f>+malibünye1!G494</f>
        <v>0</v>
      </c>
      <c r="H494" s="691">
        <f>+malibünye1!H494</f>
        <v>510651</v>
      </c>
      <c r="I494" s="625">
        <f>+malibünye1!I494</f>
        <v>6269470</v>
      </c>
    </row>
    <row r="495" spans="1:9" ht="5.25" customHeight="1">
      <c r="A495" s="628"/>
      <c r="B495" s="624"/>
      <c r="C495" s="624"/>
      <c r="D495" s="624"/>
      <c r="E495" s="624"/>
      <c r="F495" s="624"/>
      <c r="G495" s="624"/>
      <c r="H495" s="624"/>
      <c r="I495" s="625"/>
    </row>
    <row r="496" spans="1:9">
      <c r="A496" s="630" t="s">
        <v>1565</v>
      </c>
      <c r="B496" s="624">
        <f>+malibünye1!B496</f>
        <v>-36938</v>
      </c>
      <c r="C496" s="624">
        <f>+malibünye1!C496</f>
        <v>-243897</v>
      </c>
      <c r="D496" s="624">
        <f>+malibünye1!D496</f>
        <v>-309798</v>
      </c>
      <c r="E496" s="624">
        <f>+malibünye1!E496</f>
        <v>520633</v>
      </c>
      <c r="F496" s="624">
        <f>+malibünye1!F496</f>
        <v>291232</v>
      </c>
      <c r="G496" s="624">
        <f>+malibünye1!G496</f>
        <v>0</v>
      </c>
      <c r="H496" s="624">
        <f>+malibünye1!H496</f>
        <v>-221232</v>
      </c>
      <c r="I496" s="625">
        <f>+malibünye1!I496</f>
        <v>0</v>
      </c>
    </row>
    <row r="497" spans="1:9" ht="7.5" customHeight="1">
      <c r="A497" s="628"/>
      <c r="B497" s="624"/>
      <c r="C497" s="624"/>
      <c r="D497" s="624"/>
      <c r="E497" s="624"/>
      <c r="F497" s="624"/>
      <c r="G497" s="624"/>
      <c r="H497" s="624"/>
      <c r="I497" s="625"/>
    </row>
    <row r="498" spans="1:9">
      <c r="A498" s="623" t="s">
        <v>1498</v>
      </c>
      <c r="B498" s="624">
        <f>+malibünye1!B498</f>
        <v>0</v>
      </c>
      <c r="C498" s="624">
        <f>+malibünye1!C498</f>
        <v>-2215</v>
      </c>
      <c r="D498" s="624">
        <f>+malibünye1!D498</f>
        <v>20</v>
      </c>
      <c r="E498" s="624">
        <f>+malibünye1!E498</f>
        <v>0</v>
      </c>
      <c r="F498" s="624">
        <f>+malibünye1!F498</f>
        <v>0</v>
      </c>
      <c r="G498" s="624">
        <f>+malibünye1!G498</f>
        <v>0</v>
      </c>
      <c r="H498" s="624">
        <f>+malibünye1!H498</f>
        <v>0</v>
      </c>
      <c r="I498" s="625">
        <f>+malibünye1!I498</f>
        <v>-2195</v>
      </c>
    </row>
    <row r="499" spans="1:9">
      <c r="A499" s="626" t="s">
        <v>1499</v>
      </c>
      <c r="B499" s="696">
        <f>+malibünye1!B499</f>
        <v>0</v>
      </c>
      <c r="C499" s="696">
        <f>+malibünye1!C499</f>
        <v>687571</v>
      </c>
      <c r="D499" s="696">
        <f>+malibünye1!D499</f>
        <v>1499</v>
      </c>
      <c r="E499" s="696">
        <f>+malibünye1!E499</f>
        <v>0</v>
      </c>
      <c r="F499" s="696">
        <f>+malibünye1!F499</f>
        <v>0</v>
      </c>
      <c r="G499" s="696">
        <f>+malibünye1!G499</f>
        <v>0</v>
      </c>
      <c r="H499" s="696">
        <f>+malibünye1!H499</f>
        <v>0</v>
      </c>
      <c r="I499" s="625">
        <f>+malibünye1!I499</f>
        <v>689070</v>
      </c>
    </row>
    <row r="500" spans="1:9">
      <c r="A500" s="626" t="s">
        <v>1500</v>
      </c>
      <c r="B500" s="696">
        <f>+malibünye1!B500</f>
        <v>0</v>
      </c>
      <c r="C500" s="696">
        <f>+malibünye1!C500</f>
        <v>689786</v>
      </c>
      <c r="D500" s="696">
        <f>+malibünye1!D500</f>
        <v>1479</v>
      </c>
      <c r="E500" s="696">
        <f>+malibünye1!E500</f>
        <v>0</v>
      </c>
      <c r="F500" s="696">
        <f>+malibünye1!F500</f>
        <v>0</v>
      </c>
      <c r="G500" s="696">
        <f>+malibünye1!G500</f>
        <v>0</v>
      </c>
      <c r="H500" s="696">
        <f>+malibünye1!H500</f>
        <v>0</v>
      </c>
      <c r="I500" s="625">
        <f>+malibünye1!I500</f>
        <v>691265</v>
      </c>
    </row>
    <row r="501" spans="1:9">
      <c r="A501" s="524" t="s">
        <v>1501</v>
      </c>
      <c r="B501" s="699">
        <f>+malibünye1!B501</f>
        <v>0</v>
      </c>
      <c r="C501" s="699">
        <f>+malibünye1!C501</f>
        <v>51166</v>
      </c>
      <c r="D501" s="699">
        <f>+malibünye1!D501</f>
        <v>145775</v>
      </c>
      <c r="E501" s="699">
        <f>+malibünye1!E501</f>
        <v>3980</v>
      </c>
      <c r="F501" s="699">
        <f>+malibünye1!F501</f>
        <v>2952</v>
      </c>
      <c r="G501" s="699">
        <f>+malibünye1!G501</f>
        <v>0</v>
      </c>
      <c r="H501" s="699">
        <f>+malibünye1!H501</f>
        <v>320309</v>
      </c>
      <c r="I501" s="631">
        <f>+malibünye1!I501</f>
        <v>524182</v>
      </c>
    </row>
    <row r="502" spans="1:9" ht="9.75" customHeight="1">
      <c r="A502" s="255" t="s">
        <v>1566</v>
      </c>
    </row>
    <row r="503" spans="1:9" ht="10.5" customHeight="1">
      <c r="A503" s="255" t="s">
        <v>1567</v>
      </c>
    </row>
    <row r="504" spans="1:9" ht="6.75" customHeight="1">
      <c r="A504" s="677"/>
    </row>
    <row r="505" spans="1:9" ht="16.5" customHeight="1">
      <c r="A505" s="1086" t="s">
        <v>1568</v>
      </c>
      <c r="B505" s="103"/>
      <c r="C505" s="103"/>
      <c r="D505" s="103"/>
      <c r="E505" s="103"/>
      <c r="F505" s="103"/>
    </row>
    <row r="506" spans="1:9" ht="10.5" customHeight="1">
      <c r="A506" s="677"/>
    </row>
    <row r="507" spans="1:9" ht="12.75" customHeight="1">
      <c r="A507" s="1198"/>
      <c r="B507" s="1295" t="s">
        <v>1569</v>
      </c>
      <c r="C507" s="1296"/>
      <c r="D507" s="1296"/>
      <c r="E507" s="1297"/>
      <c r="F507" s="1298" t="s">
        <v>1570</v>
      </c>
    </row>
    <row r="508" spans="1:9" ht="34.5" customHeight="1">
      <c r="A508" s="1199" t="s">
        <v>1398</v>
      </c>
      <c r="B508" s="1200" t="s">
        <v>1571</v>
      </c>
      <c r="C508" s="1200" t="s">
        <v>1572</v>
      </c>
      <c r="D508" s="1200" t="s">
        <v>1573</v>
      </c>
      <c r="E508" s="1200" t="s">
        <v>1574</v>
      </c>
      <c r="F508" s="1299"/>
    </row>
    <row r="509" spans="1:9" ht="12.75" customHeight="1">
      <c r="A509" s="1188" t="s">
        <v>1575</v>
      </c>
      <c r="B509" s="268"/>
      <c r="C509" s="268"/>
      <c r="D509" s="268"/>
      <c r="E509" s="268"/>
      <c r="F509" s="269"/>
    </row>
    <row r="510" spans="1:9" ht="12.75" customHeight="1">
      <c r="A510" s="1189" t="s">
        <v>1576</v>
      </c>
      <c r="B510" s="624">
        <f>+malibünye1!B510</f>
        <v>416820</v>
      </c>
      <c r="C510" s="624">
        <f>+malibünye1!C510</f>
        <v>0</v>
      </c>
      <c r="D510" s="624">
        <f>+malibünye1!D510</f>
        <v>0</v>
      </c>
      <c r="E510" s="624">
        <f>+malibünye1!E510</f>
        <v>0</v>
      </c>
      <c r="F510" s="625">
        <f>+malibünye1!F510</f>
        <v>416820</v>
      </c>
    </row>
    <row r="511" spans="1:9" ht="12.75" customHeight="1">
      <c r="A511" s="1190" t="s">
        <v>1577</v>
      </c>
      <c r="B511" s="519">
        <f>+malibünye1!B511</f>
        <v>416820</v>
      </c>
      <c r="C511" s="519">
        <f>+malibünye1!C511</f>
        <v>0</v>
      </c>
      <c r="D511" s="519">
        <f>+malibünye1!D511</f>
        <v>0</v>
      </c>
      <c r="E511" s="519">
        <f>+malibünye1!E511</f>
        <v>0</v>
      </c>
      <c r="F511" s="520">
        <f>+malibünye1!F511</f>
        <v>416820</v>
      </c>
    </row>
    <row r="512" spans="1:9" ht="12.75" customHeight="1">
      <c r="A512" s="1191" t="s">
        <v>1578</v>
      </c>
      <c r="B512" s="519">
        <f>+malibünye1!B512</f>
        <v>0</v>
      </c>
      <c r="C512" s="519">
        <f>+malibünye1!C512</f>
        <v>0</v>
      </c>
      <c r="D512" s="519">
        <f>+malibünye1!D512</f>
        <v>0</v>
      </c>
      <c r="E512" s="519">
        <f>+malibünye1!E512</f>
        <v>0</v>
      </c>
      <c r="F512" s="520">
        <f>+malibünye1!F512</f>
        <v>0</v>
      </c>
    </row>
    <row r="513" spans="1:6" ht="24" customHeight="1">
      <c r="A513" s="1189" t="s">
        <v>1579</v>
      </c>
      <c r="B513" s="624">
        <f>+malibünye1!B513</f>
        <v>526879</v>
      </c>
      <c r="C513" s="624">
        <f>+malibünye1!C513</f>
        <v>25091</v>
      </c>
      <c r="D513" s="624">
        <f>+malibünye1!D513</f>
        <v>3077374</v>
      </c>
      <c r="E513" s="624">
        <f>+malibünye1!E513</f>
        <v>19939</v>
      </c>
      <c r="F513" s="625">
        <f>+malibünye1!F513</f>
        <v>3284356</v>
      </c>
    </row>
    <row r="514" spans="1:6" ht="12.75" customHeight="1">
      <c r="A514" s="1191" t="s">
        <v>1580</v>
      </c>
      <c r="B514" s="519">
        <f>+malibünye1!B514</f>
        <v>0</v>
      </c>
      <c r="C514" s="519">
        <f>+malibünye1!C514</f>
        <v>0</v>
      </c>
      <c r="D514" s="519">
        <f>+malibünye1!D514</f>
        <v>0</v>
      </c>
      <c r="E514" s="519">
        <f>+malibünye1!E514</f>
        <v>0</v>
      </c>
      <c r="F514" s="520">
        <f>+malibünye1!F514</f>
        <v>0</v>
      </c>
    </row>
    <row r="515" spans="1:6" ht="12.75" customHeight="1">
      <c r="A515" s="1190" t="s">
        <v>1581</v>
      </c>
      <c r="B515" s="519">
        <f>+malibünye1!B515</f>
        <v>526879</v>
      </c>
      <c r="C515" s="519">
        <f>+malibünye1!C515</f>
        <v>25091</v>
      </c>
      <c r="D515" s="519">
        <f>+malibünye1!D515</f>
        <v>3077374</v>
      </c>
      <c r="E515" s="519">
        <f>+malibünye1!E515</f>
        <v>19939</v>
      </c>
      <c r="F515" s="520">
        <f>+malibünye1!F515</f>
        <v>3284356</v>
      </c>
    </row>
    <row r="516" spans="1:6" ht="12.75" customHeight="1">
      <c r="A516" s="1189" t="s">
        <v>1582</v>
      </c>
      <c r="B516" s="624">
        <f>+malibünye1!B516</f>
        <v>0</v>
      </c>
      <c r="C516" s="624">
        <f>+malibünye1!C516</f>
        <v>1323103</v>
      </c>
      <c r="D516" s="624">
        <f>+malibünye1!D516</f>
        <v>0</v>
      </c>
      <c r="E516" s="624">
        <f>+malibünye1!E516</f>
        <v>0</v>
      </c>
      <c r="F516" s="625">
        <f>+malibünye1!F516</f>
        <v>661551</v>
      </c>
    </row>
    <row r="517" spans="1:6" ht="12.75" customHeight="1">
      <c r="A517" s="1191" t="s">
        <v>1539</v>
      </c>
      <c r="B517" s="519">
        <f>+malibünye1!B517</f>
        <v>0</v>
      </c>
      <c r="C517" s="519">
        <f>+malibünye1!C517</f>
        <v>0</v>
      </c>
      <c r="D517" s="519">
        <f>+malibünye1!D517</f>
        <v>0</v>
      </c>
      <c r="E517" s="519">
        <f>+malibünye1!E517</f>
        <v>0</v>
      </c>
      <c r="F517" s="520">
        <f>+malibünye1!F517</f>
        <v>0</v>
      </c>
    </row>
    <row r="518" spans="1:6" ht="12.75" customHeight="1">
      <c r="A518" s="1191" t="s">
        <v>1583</v>
      </c>
      <c r="B518" s="519">
        <f>+malibünye1!B518</f>
        <v>0</v>
      </c>
      <c r="C518" s="519">
        <f>+malibünye1!C518</f>
        <v>1323103</v>
      </c>
      <c r="D518" s="519">
        <f>+malibünye1!D518</f>
        <v>0</v>
      </c>
      <c r="E518" s="519">
        <f>+malibünye1!E518</f>
        <v>0</v>
      </c>
      <c r="F518" s="520">
        <f>+malibünye1!F518</f>
        <v>661551</v>
      </c>
    </row>
    <row r="519" spans="1:6" ht="12.75" customHeight="1">
      <c r="A519" s="1192" t="s">
        <v>1584</v>
      </c>
      <c r="B519" s="610"/>
      <c r="C519" s="610"/>
      <c r="D519" s="610"/>
      <c r="E519" s="610"/>
      <c r="F519" s="1184"/>
    </row>
    <row r="520" spans="1:6" ht="12.75" customHeight="1">
      <c r="A520" s="1189" t="s">
        <v>1495</v>
      </c>
      <c r="B520" s="624">
        <f>+malibünye1!B520</f>
        <v>0</v>
      </c>
      <c r="C520" s="624">
        <f>+malibünye1!C520</f>
        <v>0</v>
      </c>
      <c r="D520" s="624">
        <f>+malibünye1!D520</f>
        <v>0</v>
      </c>
      <c r="E520" s="624">
        <f>+malibünye1!E520</f>
        <v>0</v>
      </c>
      <c r="F520" s="625">
        <f>+malibünye1!F520</f>
        <v>0</v>
      </c>
    </row>
    <row r="521" spans="1:6" ht="12.75" customHeight="1">
      <c r="A521" s="1191" t="s">
        <v>1585</v>
      </c>
      <c r="B521" s="610"/>
      <c r="C521" s="519">
        <f>+malibünye1!C521</f>
        <v>0</v>
      </c>
      <c r="D521" s="519">
        <f>+malibünye1!D521</f>
        <v>0</v>
      </c>
      <c r="E521" s="519">
        <f>+malibünye1!E521</f>
        <v>0</v>
      </c>
      <c r="F521" s="1184"/>
    </row>
    <row r="522" spans="1:6" ht="25.5" customHeight="1">
      <c r="A522" s="1191" t="s">
        <v>1586</v>
      </c>
      <c r="B522" s="519">
        <f>+malibünye1!B522</f>
        <v>0</v>
      </c>
      <c r="C522" s="519">
        <f>+malibünye1!C522</f>
        <v>0</v>
      </c>
      <c r="D522" s="519">
        <f>+malibünye1!D522</f>
        <v>0</v>
      </c>
      <c r="E522" s="519">
        <f>+malibünye1!E522</f>
        <v>0</v>
      </c>
      <c r="F522" s="520">
        <f>+malibünye1!F522</f>
        <v>0</v>
      </c>
    </row>
    <row r="523" spans="1:6" ht="12.75" customHeight="1">
      <c r="A523" s="1193" t="s">
        <v>1575</v>
      </c>
      <c r="B523" s="610"/>
      <c r="C523" s="610"/>
      <c r="D523" s="610"/>
      <c r="E523" s="610"/>
      <c r="F523" s="1201">
        <f>+malibünye1!F523</f>
        <v>4362727</v>
      </c>
    </row>
    <row r="524" spans="1:6" ht="12.75" customHeight="1">
      <c r="A524" s="1188" t="s">
        <v>1587</v>
      </c>
      <c r="B524" s="268"/>
      <c r="C524" s="268"/>
      <c r="D524" s="268"/>
      <c r="E524" s="268"/>
      <c r="F524" s="269"/>
    </row>
    <row r="525" spans="1:6" ht="12.75" customHeight="1">
      <c r="A525" s="1194" t="s">
        <v>1588</v>
      </c>
      <c r="B525" s="610"/>
      <c r="C525" s="610"/>
      <c r="D525" s="610"/>
      <c r="E525" s="610"/>
      <c r="F525" s="520">
        <f>+malibünye1!F525</f>
        <v>0</v>
      </c>
    </row>
    <row r="526" spans="1:6" ht="24.75" customHeight="1">
      <c r="A526" s="1195" t="s">
        <v>1589</v>
      </c>
      <c r="B526" s="519">
        <f>+malibünye1!B526</f>
        <v>316519</v>
      </c>
      <c r="C526" s="519">
        <f>+malibünye1!C526</f>
        <v>0</v>
      </c>
      <c r="D526" s="519">
        <f>+malibünye1!D526</f>
        <v>0</v>
      </c>
      <c r="E526" s="519">
        <f>+malibünye1!E526</f>
        <v>0</v>
      </c>
      <c r="F526" s="520">
        <f>+malibünye1!F526</f>
        <v>15826</v>
      </c>
    </row>
    <row r="527" spans="1:6" ht="12.75" customHeight="1">
      <c r="A527" s="1194" t="s">
        <v>1590</v>
      </c>
      <c r="B527" s="624">
        <f>+malibünye1!B527</f>
        <v>0</v>
      </c>
      <c r="C527" s="624">
        <f>+malibünye1!C527</f>
        <v>1809341</v>
      </c>
      <c r="D527" s="624">
        <f>+malibünye1!D527</f>
        <v>0</v>
      </c>
      <c r="E527" s="624">
        <f>+malibünye1!E527</f>
        <v>383420</v>
      </c>
      <c r="F527" s="625">
        <f>+malibünye1!F527</f>
        <v>520624</v>
      </c>
    </row>
    <row r="528" spans="1:6" ht="25.5" customHeight="1">
      <c r="A528" s="1191" t="s">
        <v>1591</v>
      </c>
      <c r="B528" s="519">
        <f>+malibünye1!B528</f>
        <v>0</v>
      </c>
      <c r="C528" s="519">
        <f>+malibünye1!C528</f>
        <v>0</v>
      </c>
      <c r="D528" s="519">
        <f>+malibünye1!D528</f>
        <v>0</v>
      </c>
      <c r="E528" s="519">
        <f>+malibünye1!E528</f>
        <v>0</v>
      </c>
      <c r="F528" s="520">
        <f>+malibünye1!F528</f>
        <v>0</v>
      </c>
    </row>
    <row r="529" spans="1:6" ht="51" customHeight="1">
      <c r="A529" s="1191" t="s">
        <v>1592</v>
      </c>
      <c r="B529" s="519">
        <f>+malibünye1!B529</f>
        <v>0</v>
      </c>
      <c r="C529" s="519">
        <f>+malibünye1!C529</f>
        <v>1809341</v>
      </c>
      <c r="D529" s="519">
        <f>+malibünye1!D529</f>
        <v>0</v>
      </c>
      <c r="E529" s="519">
        <f>+malibünye1!E529</f>
        <v>0</v>
      </c>
      <c r="F529" s="520">
        <f>+malibünye1!F529</f>
        <v>271401</v>
      </c>
    </row>
    <row r="530" spans="1:6" ht="49.5" customHeight="1">
      <c r="A530" s="1191" t="s">
        <v>1593</v>
      </c>
      <c r="B530" s="519">
        <f>+malibünye1!B530</f>
        <v>0</v>
      </c>
      <c r="C530" s="519">
        <f>+malibünye1!C530</f>
        <v>0</v>
      </c>
      <c r="D530" s="519">
        <f>+malibünye1!D530</f>
        <v>0</v>
      </c>
      <c r="E530" s="519">
        <f>+malibünye1!E530</f>
        <v>0</v>
      </c>
      <c r="F530" s="520">
        <f>+malibünye1!F530</f>
        <v>0</v>
      </c>
    </row>
    <row r="531" spans="1:6" ht="12.75" customHeight="1">
      <c r="A531" s="1196" t="s">
        <v>1594</v>
      </c>
      <c r="B531" s="519">
        <f>+malibünye1!B531</f>
        <v>0</v>
      </c>
      <c r="C531" s="519">
        <f>+malibünye1!C531</f>
        <v>0</v>
      </c>
      <c r="D531" s="519">
        <f>+malibünye1!D531</f>
        <v>0</v>
      </c>
      <c r="E531" s="519">
        <f>+malibünye1!E531</f>
        <v>383420</v>
      </c>
      <c r="F531" s="520">
        <f>+malibünye1!F531</f>
        <v>249223</v>
      </c>
    </row>
    <row r="532" spans="1:6" ht="25.5" customHeight="1">
      <c r="A532" s="1191" t="s">
        <v>1595</v>
      </c>
      <c r="B532" s="519">
        <f>+malibünye1!B532</f>
        <v>0</v>
      </c>
      <c r="C532" s="519">
        <f>+malibünye1!C532</f>
        <v>0</v>
      </c>
      <c r="D532" s="519">
        <f>+malibünye1!D532</f>
        <v>0</v>
      </c>
      <c r="E532" s="519">
        <f>+malibünye1!E532</f>
        <v>383420</v>
      </c>
      <c r="F532" s="520">
        <f>+malibünye1!F532</f>
        <v>249223</v>
      </c>
    </row>
    <row r="533" spans="1:6" ht="12.75" customHeight="1">
      <c r="A533" s="1196" t="s">
        <v>1594</v>
      </c>
      <c r="B533" s="519">
        <f>+malibünye1!B533</f>
        <v>0</v>
      </c>
      <c r="C533" s="519">
        <f>+malibünye1!C533</f>
        <v>0</v>
      </c>
      <c r="D533" s="519">
        <f>+malibünye1!D533</f>
        <v>0</v>
      </c>
      <c r="E533" s="519">
        <f>+malibünye1!E533</f>
        <v>0</v>
      </c>
      <c r="F533" s="520">
        <f>+malibünye1!F533</f>
        <v>0</v>
      </c>
    </row>
    <row r="534" spans="1:6" ht="26.25" customHeight="1">
      <c r="A534" s="1191" t="s">
        <v>1596</v>
      </c>
      <c r="B534" s="519">
        <f>+malibünye1!B534</f>
        <v>0</v>
      </c>
      <c r="C534" s="519">
        <f>+malibünye1!C534</f>
        <v>0</v>
      </c>
      <c r="D534" s="519">
        <f>+malibünye1!D534</f>
        <v>0</v>
      </c>
      <c r="E534" s="519">
        <f>+malibünye1!E534</f>
        <v>0</v>
      </c>
      <c r="F534" s="520">
        <f>+malibünye1!F534</f>
        <v>0</v>
      </c>
    </row>
    <row r="535" spans="1:6" ht="12.75" customHeight="1">
      <c r="A535" s="1195" t="s">
        <v>1597</v>
      </c>
      <c r="B535" s="610"/>
      <c r="C535" s="610"/>
      <c r="D535" s="610"/>
      <c r="E535" s="610"/>
      <c r="F535" s="1184"/>
    </row>
    <row r="536" spans="1:6" ht="12.75" customHeight="1">
      <c r="A536" s="1194" t="s">
        <v>1485</v>
      </c>
      <c r="B536" s="624">
        <f>+malibünye1!B536</f>
        <v>0</v>
      </c>
      <c r="C536" s="624">
        <f>+malibünye1!C536</f>
        <v>0</v>
      </c>
      <c r="D536" s="624">
        <f>+malibünye1!D536</f>
        <v>0</v>
      </c>
      <c r="E536" s="624">
        <f>+malibünye1!E536</f>
        <v>0</v>
      </c>
      <c r="F536" s="625">
        <f>+malibünye1!F536</f>
        <v>0</v>
      </c>
    </row>
    <row r="537" spans="1:6" ht="12.75" customHeight="1">
      <c r="A537" s="1191" t="s">
        <v>1598</v>
      </c>
      <c r="B537" s="519">
        <f>+malibünye1!B537</f>
        <v>0</v>
      </c>
      <c r="C537" s="610"/>
      <c r="D537" s="610"/>
      <c r="E537" s="610"/>
      <c r="F537" s="520">
        <f>+malibünye1!F537</f>
        <v>0</v>
      </c>
    </row>
    <row r="538" spans="1:6" ht="26.25" customHeight="1">
      <c r="A538" s="1191" t="s">
        <v>1599</v>
      </c>
      <c r="B538" s="610"/>
      <c r="C538" s="519">
        <f>+malibünye1!C538</f>
        <v>0</v>
      </c>
      <c r="D538" s="519">
        <f>+malibünye1!D538</f>
        <v>0</v>
      </c>
      <c r="E538" s="519">
        <f>+malibünye1!E538</f>
        <v>0</v>
      </c>
      <c r="F538" s="520">
        <f>+malibünye1!F538</f>
        <v>0</v>
      </c>
    </row>
    <row r="539" spans="1:6" ht="12.75" customHeight="1">
      <c r="A539" s="1191" t="s">
        <v>1600</v>
      </c>
      <c r="B539" s="610"/>
      <c r="C539" s="519">
        <f>+malibünye1!C539</f>
        <v>0</v>
      </c>
      <c r="D539" s="519">
        <f>+malibünye1!D539</f>
        <v>0</v>
      </c>
      <c r="E539" s="519">
        <f>+malibünye1!E539</f>
        <v>0</v>
      </c>
      <c r="F539" s="520">
        <f>+malibünye1!F539</f>
        <v>0</v>
      </c>
    </row>
    <row r="540" spans="1:6" ht="26.25" customHeight="1">
      <c r="A540" s="1191" t="s">
        <v>1601</v>
      </c>
      <c r="B540" s="610"/>
      <c r="C540" s="519">
        <f>+malibünye1!C540</f>
        <v>0</v>
      </c>
      <c r="D540" s="519">
        <f>+malibünye1!D540</f>
        <v>0</v>
      </c>
      <c r="E540" s="519">
        <f>+malibünye1!E540</f>
        <v>0</v>
      </c>
      <c r="F540" s="520">
        <f>+malibünye1!F540</f>
        <v>0</v>
      </c>
    </row>
    <row r="541" spans="1:6" ht="12.75" customHeight="1">
      <c r="A541" s="1191" t="s">
        <v>1602</v>
      </c>
      <c r="B541" s="519">
        <f>+malibünye1!B541</f>
        <v>0</v>
      </c>
      <c r="C541" s="519">
        <f>+malibünye1!C541</f>
        <v>0</v>
      </c>
      <c r="D541" s="519">
        <f>+malibünye1!D541</f>
        <v>0</v>
      </c>
      <c r="E541" s="519">
        <f>+malibünye1!E541</f>
        <v>0</v>
      </c>
      <c r="F541" s="520">
        <f>+malibünye1!F541</f>
        <v>0</v>
      </c>
    </row>
    <row r="542" spans="1:6" ht="12.75" customHeight="1">
      <c r="A542" s="1194" t="s">
        <v>1603</v>
      </c>
      <c r="B542" s="610"/>
      <c r="C542" s="519">
        <f>+malibünye1!C542</f>
        <v>0</v>
      </c>
      <c r="D542" s="519">
        <f>+malibünye1!D542</f>
        <v>0</v>
      </c>
      <c r="E542" s="519">
        <f>+malibünye1!E542</f>
        <v>0</v>
      </c>
      <c r="F542" s="520">
        <f>+malibünye1!F542</f>
        <v>0</v>
      </c>
    </row>
    <row r="543" spans="1:6" ht="12.75" customHeight="1">
      <c r="A543" s="1197" t="s">
        <v>1604</v>
      </c>
      <c r="B543" s="610"/>
      <c r="C543" s="610"/>
      <c r="D543" s="610"/>
      <c r="E543" s="610"/>
      <c r="F543" s="1201">
        <f>+malibünye1!F543</f>
        <v>536450</v>
      </c>
    </row>
    <row r="544" spans="1:6" ht="12.75" customHeight="1">
      <c r="A544" s="1197" t="s">
        <v>1605</v>
      </c>
      <c r="B544" s="715"/>
      <c r="C544" s="715"/>
      <c r="D544" s="715"/>
      <c r="E544" s="715"/>
      <c r="F544" s="1202">
        <f>+malibünye1!F544</f>
        <v>813.25883120514493</v>
      </c>
    </row>
    <row r="545" spans="1:6" ht="12" customHeight="1">
      <c r="A545" s="1343" t="s">
        <v>1606</v>
      </c>
      <c r="B545" s="1343"/>
      <c r="C545" s="1343"/>
      <c r="D545" s="1343"/>
      <c r="E545" s="1343"/>
      <c r="F545" s="1343"/>
    </row>
    <row r="546" spans="1:6" ht="12" customHeight="1">
      <c r="A546" s="228"/>
      <c r="B546" s="228"/>
      <c r="C546" s="228"/>
      <c r="D546" s="228"/>
      <c r="E546" s="228"/>
      <c r="F546" s="228"/>
    </row>
    <row r="547" spans="1:6" ht="12" customHeight="1">
      <c r="A547" s="1198"/>
      <c r="B547" s="1295" t="s">
        <v>1569</v>
      </c>
      <c r="C547" s="1296"/>
      <c r="D547" s="1296"/>
      <c r="E547" s="1297"/>
      <c r="F547" s="1298" t="s">
        <v>1570</v>
      </c>
    </row>
    <row r="548" spans="1:6" ht="36.75" customHeight="1">
      <c r="A548" s="1199" t="s">
        <v>1607</v>
      </c>
      <c r="B548" s="1200" t="s">
        <v>1571</v>
      </c>
      <c r="C548" s="1200" t="s">
        <v>1572</v>
      </c>
      <c r="D548" s="1200" t="s">
        <v>1573</v>
      </c>
      <c r="E548" s="1200" t="s">
        <v>1574</v>
      </c>
      <c r="F548" s="1299"/>
    </row>
    <row r="549" spans="1:6" ht="12" customHeight="1">
      <c r="A549" s="1188" t="s">
        <v>1575</v>
      </c>
      <c r="B549" s="268"/>
      <c r="C549" s="268"/>
      <c r="D549" s="268"/>
      <c r="E549" s="268"/>
      <c r="F549" s="269"/>
    </row>
    <row r="550" spans="1:6" ht="12" customHeight="1">
      <c r="A550" s="1189" t="s">
        <v>1576</v>
      </c>
      <c r="B550" s="624">
        <f>+malibünye1!B550</f>
        <v>416370</v>
      </c>
      <c r="C550" s="624">
        <f>+malibünye1!C550</f>
        <v>0</v>
      </c>
      <c r="D550" s="624">
        <f>+malibünye1!D550</f>
        <v>0</v>
      </c>
      <c r="E550" s="624">
        <f>+malibünye1!E550</f>
        <v>0</v>
      </c>
      <c r="F550" s="625">
        <f>+malibünye1!F550</f>
        <v>416370</v>
      </c>
    </row>
    <row r="551" spans="1:6" ht="12" customHeight="1">
      <c r="A551" s="1190" t="s">
        <v>1577</v>
      </c>
      <c r="B551" s="519">
        <f>+malibünye1!B551</f>
        <v>416370</v>
      </c>
      <c r="C551" s="519">
        <f>+malibünye1!C551</f>
        <v>0</v>
      </c>
      <c r="D551" s="519">
        <f>+malibünye1!D551</f>
        <v>0</v>
      </c>
      <c r="E551" s="519">
        <f>+malibünye1!E551</f>
        <v>0</v>
      </c>
      <c r="F551" s="520">
        <f>+malibünye1!F551</f>
        <v>416370</v>
      </c>
    </row>
    <row r="552" spans="1:6" ht="12" customHeight="1">
      <c r="A552" s="1191" t="s">
        <v>1578</v>
      </c>
      <c r="B552" s="519">
        <f>+malibünye1!B552</f>
        <v>0</v>
      </c>
      <c r="C552" s="519">
        <f>+malibünye1!C552</f>
        <v>0</v>
      </c>
      <c r="D552" s="519">
        <f>+malibünye1!D552</f>
        <v>0</v>
      </c>
      <c r="E552" s="519">
        <f>+malibünye1!E552</f>
        <v>0</v>
      </c>
      <c r="F552" s="520">
        <f>+malibünye1!F552</f>
        <v>0</v>
      </c>
    </row>
    <row r="553" spans="1:6" ht="24" customHeight="1">
      <c r="A553" s="1189" t="s">
        <v>1579</v>
      </c>
      <c r="B553" s="624">
        <f>+malibünye1!B553</f>
        <v>573873</v>
      </c>
      <c r="C553" s="624">
        <f>+malibünye1!C553</f>
        <v>3633923</v>
      </c>
      <c r="D553" s="624">
        <f>+malibünye1!D553</f>
        <v>61475</v>
      </c>
      <c r="E553" s="624">
        <f>+malibünye1!E553</f>
        <v>2158</v>
      </c>
      <c r="F553" s="625">
        <f>+malibünye1!F553</f>
        <v>3844286</v>
      </c>
    </row>
    <row r="554" spans="1:6" ht="12" customHeight="1">
      <c r="A554" s="1191" t="s">
        <v>1580</v>
      </c>
      <c r="B554" s="519">
        <f>+malibünye1!B554</f>
        <v>0</v>
      </c>
      <c r="C554" s="519">
        <f>+malibünye1!C554</f>
        <v>0</v>
      </c>
      <c r="D554" s="519">
        <f>+malibünye1!D554</f>
        <v>0</v>
      </c>
      <c r="E554" s="519">
        <f>+malibünye1!E554</f>
        <v>0</v>
      </c>
      <c r="F554" s="520">
        <f>+malibünye1!F554</f>
        <v>0</v>
      </c>
    </row>
    <row r="555" spans="1:6" ht="12" customHeight="1">
      <c r="A555" s="1190" t="s">
        <v>1581</v>
      </c>
      <c r="B555" s="519">
        <f>+malibünye1!B555</f>
        <v>573873</v>
      </c>
      <c r="C555" s="519">
        <f>+malibünye1!C555</f>
        <v>3633923</v>
      </c>
      <c r="D555" s="519">
        <f>+malibünye1!D555</f>
        <v>61475</v>
      </c>
      <c r="E555" s="519">
        <f>+malibünye1!E555</f>
        <v>2158</v>
      </c>
      <c r="F555" s="520">
        <f>+malibünye1!F555</f>
        <v>3844286</v>
      </c>
    </row>
    <row r="556" spans="1:6" ht="12" customHeight="1">
      <c r="A556" s="1189" t="s">
        <v>1582</v>
      </c>
      <c r="B556" s="624">
        <f>+malibünye1!B556</f>
        <v>0</v>
      </c>
      <c r="C556" s="624">
        <f>+malibünye1!C556</f>
        <v>1389424</v>
      </c>
      <c r="D556" s="624">
        <f>+malibünye1!D556</f>
        <v>0</v>
      </c>
      <c r="E556" s="624">
        <f>+malibünye1!E556</f>
        <v>0</v>
      </c>
      <c r="F556" s="625">
        <f>+malibünye1!F556</f>
        <v>694712</v>
      </c>
    </row>
    <row r="557" spans="1:6" ht="12" customHeight="1">
      <c r="A557" s="1191" t="s">
        <v>1539</v>
      </c>
      <c r="B557" s="519">
        <f>+malibünye1!B557</f>
        <v>0</v>
      </c>
      <c r="C557" s="519">
        <f>+malibünye1!C557</f>
        <v>0</v>
      </c>
      <c r="D557" s="519">
        <f>+malibünye1!D557</f>
        <v>0</v>
      </c>
      <c r="E557" s="519">
        <f>+malibünye1!E557</f>
        <v>0</v>
      </c>
      <c r="F557" s="520">
        <f>+malibünye1!F557</f>
        <v>0</v>
      </c>
    </row>
    <row r="558" spans="1:6" ht="12" customHeight="1">
      <c r="A558" s="1191" t="s">
        <v>1583</v>
      </c>
      <c r="B558" s="519">
        <f>+malibünye1!B558</f>
        <v>0</v>
      </c>
      <c r="C558" s="519">
        <f>+malibünye1!C558</f>
        <v>1389424</v>
      </c>
      <c r="D558" s="519">
        <f>+malibünye1!D558</f>
        <v>0</v>
      </c>
      <c r="E558" s="519">
        <f>+malibünye1!E558</f>
        <v>0</v>
      </c>
      <c r="F558" s="520">
        <f>+malibünye1!F558</f>
        <v>694712</v>
      </c>
    </row>
    <row r="559" spans="1:6" ht="12" customHeight="1">
      <c r="A559" s="1192" t="s">
        <v>1584</v>
      </c>
      <c r="B559" s="610"/>
      <c r="C559" s="610"/>
      <c r="D559" s="610"/>
      <c r="E559" s="610"/>
      <c r="F559" s="1184"/>
    </row>
    <row r="560" spans="1:6" ht="12" customHeight="1">
      <c r="A560" s="1189" t="s">
        <v>1495</v>
      </c>
      <c r="B560" s="624">
        <f>+malibünye1!B560</f>
        <v>0</v>
      </c>
      <c r="C560" s="624">
        <f>+malibünye1!C560</f>
        <v>0</v>
      </c>
      <c r="D560" s="624">
        <f>+malibünye1!D560</f>
        <v>0</v>
      </c>
      <c r="E560" s="624">
        <f>+malibünye1!E560</f>
        <v>0</v>
      </c>
      <c r="F560" s="625">
        <f>+malibünye1!F560</f>
        <v>0</v>
      </c>
    </row>
    <row r="561" spans="1:6" ht="12" customHeight="1">
      <c r="A561" s="1191" t="s">
        <v>1585</v>
      </c>
      <c r="B561" s="610"/>
      <c r="C561" s="519">
        <f>+malibünye1!C561</f>
        <v>0</v>
      </c>
      <c r="D561" s="519">
        <f>+malibünye1!D561</f>
        <v>0</v>
      </c>
      <c r="E561" s="519">
        <f>+malibünye1!E561</f>
        <v>0</v>
      </c>
      <c r="F561" s="1184"/>
    </row>
    <row r="562" spans="1:6" ht="28.5" customHeight="1">
      <c r="A562" s="1191" t="s">
        <v>1586</v>
      </c>
      <c r="B562" s="519">
        <f>+malibünye1!B562</f>
        <v>0</v>
      </c>
      <c r="C562" s="519">
        <f>+malibünye1!C562</f>
        <v>0</v>
      </c>
      <c r="D562" s="519">
        <f>+malibünye1!D562</f>
        <v>0</v>
      </c>
      <c r="E562" s="519">
        <f>+malibünye1!E562</f>
        <v>0</v>
      </c>
      <c r="F562" s="520">
        <f>+malibünye1!F562</f>
        <v>0</v>
      </c>
    </row>
    <row r="563" spans="1:6" ht="12" customHeight="1">
      <c r="A563" s="1193" t="s">
        <v>1575</v>
      </c>
      <c r="B563" s="610"/>
      <c r="C563" s="610"/>
      <c r="D563" s="610"/>
      <c r="E563" s="610"/>
      <c r="F563" s="1201">
        <f>+F550+F553+F556+F559+F560</f>
        <v>4955368</v>
      </c>
    </row>
    <row r="564" spans="1:6" ht="12" customHeight="1">
      <c r="A564" s="1188" t="s">
        <v>1587</v>
      </c>
      <c r="B564" s="268"/>
      <c r="C564" s="268"/>
      <c r="D564" s="268"/>
      <c r="E564" s="268"/>
      <c r="F564" s="269"/>
    </row>
    <row r="565" spans="1:6" ht="12" customHeight="1">
      <c r="A565" s="1194" t="s">
        <v>1588</v>
      </c>
      <c r="B565" s="610"/>
      <c r="C565" s="610"/>
      <c r="D565" s="610"/>
      <c r="E565" s="610"/>
      <c r="F565" s="520"/>
    </row>
    <row r="566" spans="1:6" ht="24" customHeight="1">
      <c r="A566" s="1195" t="s">
        <v>1589</v>
      </c>
      <c r="B566" s="519">
        <f>+malibünye1!B566</f>
        <v>233468</v>
      </c>
      <c r="C566" s="519">
        <f>+malibünye1!C566</f>
        <v>0</v>
      </c>
      <c r="D566" s="519">
        <f>+malibünye1!D566</f>
        <v>0</v>
      </c>
      <c r="E566" s="519">
        <f>+malibünye1!E566</f>
        <v>0</v>
      </c>
      <c r="F566" s="520">
        <f>+malibünye1!F566</f>
        <v>11673</v>
      </c>
    </row>
    <row r="567" spans="1:6" ht="12" customHeight="1">
      <c r="A567" s="1194" t="s">
        <v>1590</v>
      </c>
      <c r="B567" s="624">
        <f>+malibünye1!B567</f>
        <v>0</v>
      </c>
      <c r="C567" s="624">
        <f>+malibünye1!C567</f>
        <v>1998876</v>
      </c>
      <c r="D567" s="624">
        <f>+malibünye1!D567</f>
        <v>0</v>
      </c>
      <c r="E567" s="624">
        <f>+malibünye1!E567</f>
        <v>350369</v>
      </c>
      <c r="F567" s="625">
        <f>+malibünye1!F567</f>
        <v>527571</v>
      </c>
    </row>
    <row r="568" spans="1:6" ht="23.25" customHeight="1">
      <c r="A568" s="1191" t="s">
        <v>1591</v>
      </c>
      <c r="B568" s="519">
        <f>+malibünye1!B568</f>
        <v>0</v>
      </c>
      <c r="C568" s="519">
        <f>+malibünye1!C568</f>
        <v>0</v>
      </c>
      <c r="D568" s="519">
        <f>+malibünye1!D568</f>
        <v>0</v>
      </c>
      <c r="E568" s="519">
        <f>+malibünye1!E568</f>
        <v>0</v>
      </c>
      <c r="F568" s="520">
        <f>+malibünye1!F568</f>
        <v>0</v>
      </c>
    </row>
    <row r="569" spans="1:6" ht="48" customHeight="1">
      <c r="A569" s="1191" t="s">
        <v>1592</v>
      </c>
      <c r="B569" s="519">
        <f>+malibünye1!B569</f>
        <v>0</v>
      </c>
      <c r="C569" s="519">
        <f>+malibünye1!C569</f>
        <v>1998876</v>
      </c>
      <c r="D569" s="519">
        <f>+malibünye1!D569</f>
        <v>0</v>
      </c>
      <c r="E569" s="519">
        <f>+malibünye1!E569</f>
        <v>0</v>
      </c>
      <c r="F569" s="520">
        <f>+malibünye1!F569</f>
        <v>299831</v>
      </c>
    </row>
    <row r="570" spans="1:6" ht="49.5" customHeight="1">
      <c r="A570" s="1191" t="s">
        <v>1593</v>
      </c>
      <c r="B570" s="519">
        <f>+malibünye1!B570</f>
        <v>0</v>
      </c>
      <c r="C570" s="519">
        <f>+malibünye1!C570</f>
        <v>0</v>
      </c>
      <c r="D570" s="519">
        <f>+malibünye1!D570</f>
        <v>0</v>
      </c>
      <c r="E570" s="519">
        <f>+malibünye1!E570</f>
        <v>0</v>
      </c>
      <c r="F570" s="520">
        <f>+malibünye1!F570</f>
        <v>0</v>
      </c>
    </row>
    <row r="571" spans="1:6" ht="12" customHeight="1">
      <c r="A571" s="1196" t="s">
        <v>1594</v>
      </c>
      <c r="B571" s="519">
        <f>+malibünye1!B571</f>
        <v>0</v>
      </c>
      <c r="C571" s="519">
        <f>+malibünye1!C571</f>
        <v>0</v>
      </c>
      <c r="D571" s="519">
        <f>+malibünye1!D571</f>
        <v>0</v>
      </c>
      <c r="E571" s="519">
        <f>+malibünye1!E571</f>
        <v>350369</v>
      </c>
      <c r="F571" s="520">
        <f>+malibünye1!F571</f>
        <v>227740</v>
      </c>
    </row>
    <row r="572" spans="1:6" ht="27.75" customHeight="1">
      <c r="A572" s="1191" t="s">
        <v>1595</v>
      </c>
      <c r="B572" s="519">
        <f>+malibünye1!B572</f>
        <v>0</v>
      </c>
      <c r="C572" s="519">
        <f>+malibünye1!C572</f>
        <v>0</v>
      </c>
      <c r="D572" s="519">
        <f>+malibünye1!D572</f>
        <v>0</v>
      </c>
      <c r="E572" s="519">
        <f>+malibünye1!E572</f>
        <v>350369</v>
      </c>
      <c r="F572" s="520">
        <f>+malibünye1!F572</f>
        <v>227740</v>
      </c>
    </row>
    <row r="573" spans="1:6" ht="12" customHeight="1">
      <c r="A573" s="1196" t="s">
        <v>1594</v>
      </c>
      <c r="B573" s="519">
        <f>+malibünye1!B573</f>
        <v>0</v>
      </c>
      <c r="C573" s="519">
        <f>+malibünye1!C573</f>
        <v>0</v>
      </c>
      <c r="D573" s="519">
        <f>+malibünye1!D573</f>
        <v>0</v>
      </c>
      <c r="E573" s="519">
        <f>+malibünye1!E573</f>
        <v>0</v>
      </c>
      <c r="F573" s="520">
        <f>+malibünye1!F573</f>
        <v>0</v>
      </c>
    </row>
    <row r="574" spans="1:6" ht="25.5" customHeight="1">
      <c r="A574" s="1191" t="s">
        <v>1596</v>
      </c>
      <c r="B574" s="519">
        <f>+malibünye1!B574</f>
        <v>0</v>
      </c>
      <c r="C574" s="519">
        <f>+malibünye1!C574</f>
        <v>0</v>
      </c>
      <c r="D574" s="519">
        <f>+malibünye1!D574</f>
        <v>0</v>
      </c>
      <c r="E574" s="519">
        <f>+malibünye1!E574</f>
        <v>0</v>
      </c>
      <c r="F574" s="520">
        <f>+malibünye1!F574</f>
        <v>0</v>
      </c>
    </row>
    <row r="575" spans="1:6" ht="12" customHeight="1">
      <c r="A575" s="1195" t="s">
        <v>1597</v>
      </c>
      <c r="B575" s="610"/>
      <c r="C575" s="610"/>
      <c r="D575" s="610"/>
      <c r="E575" s="610"/>
      <c r="F575" s="1184"/>
    </row>
    <row r="576" spans="1:6" ht="12" customHeight="1">
      <c r="A576" s="1194" t="s">
        <v>1485</v>
      </c>
      <c r="B576" s="624">
        <f>+malibünye1!B576</f>
        <v>0</v>
      </c>
      <c r="C576" s="624">
        <f>+malibünye1!C576</f>
        <v>0</v>
      </c>
      <c r="D576" s="624">
        <f>+malibünye1!D576</f>
        <v>0</v>
      </c>
      <c r="E576" s="624">
        <f>+malibünye1!E576</f>
        <v>0</v>
      </c>
      <c r="F576" s="625">
        <f>+malibünye1!F576</f>
        <v>0</v>
      </c>
    </row>
    <row r="577" spans="1:6" ht="12" customHeight="1">
      <c r="A577" s="1191" t="s">
        <v>1598</v>
      </c>
      <c r="B577" s="519">
        <f>+malibünye1!B577</f>
        <v>0</v>
      </c>
      <c r="C577" s="610"/>
      <c r="D577" s="610"/>
      <c r="E577" s="610"/>
      <c r="F577" s="520">
        <f>+malibünye1!F577</f>
        <v>0</v>
      </c>
    </row>
    <row r="578" spans="1:6" ht="24.75" customHeight="1">
      <c r="A578" s="1191" t="s">
        <v>1599</v>
      </c>
      <c r="B578" s="610"/>
      <c r="C578" s="519">
        <f>+malibünye1!C578</f>
        <v>0</v>
      </c>
      <c r="D578" s="519">
        <f>+malibünye1!D578</f>
        <v>0</v>
      </c>
      <c r="E578" s="519">
        <f>+malibünye1!E578</f>
        <v>0</v>
      </c>
      <c r="F578" s="520">
        <f>+malibünye1!F578</f>
        <v>0</v>
      </c>
    </row>
    <row r="579" spans="1:6" ht="12" customHeight="1">
      <c r="A579" s="1191" t="s">
        <v>1600</v>
      </c>
      <c r="B579" s="610"/>
      <c r="C579" s="519">
        <f>+malibünye1!C579</f>
        <v>0</v>
      </c>
      <c r="D579" s="519">
        <f>+malibünye1!D579</f>
        <v>0</v>
      </c>
      <c r="E579" s="519">
        <f>+malibünye1!E579</f>
        <v>0</v>
      </c>
      <c r="F579" s="520">
        <f>+malibünye1!F579</f>
        <v>0</v>
      </c>
    </row>
    <row r="580" spans="1:6" ht="24" customHeight="1">
      <c r="A580" s="1191" t="s">
        <v>1601</v>
      </c>
      <c r="B580" s="610"/>
      <c r="C580" s="519">
        <f>+malibünye1!C580</f>
        <v>0</v>
      </c>
      <c r="D580" s="519">
        <f>+malibünye1!D580</f>
        <v>0</v>
      </c>
      <c r="E580" s="519">
        <f>+malibünye1!E580</f>
        <v>0</v>
      </c>
      <c r="F580" s="520">
        <f>+malibünye1!F580</f>
        <v>0</v>
      </c>
    </row>
    <row r="581" spans="1:6" ht="12.75" customHeight="1">
      <c r="A581" s="1191" t="s">
        <v>1602</v>
      </c>
      <c r="B581" s="519">
        <f>+malibünye1!B581</f>
        <v>0</v>
      </c>
      <c r="C581" s="519">
        <f>+malibünye1!C581</f>
        <v>0</v>
      </c>
      <c r="D581" s="519">
        <f>+malibünye1!D581</f>
        <v>0</v>
      </c>
      <c r="E581" s="519">
        <f>+malibünye1!E581</f>
        <v>0</v>
      </c>
      <c r="F581" s="520">
        <f>+malibünye1!F581</f>
        <v>0</v>
      </c>
    </row>
    <row r="582" spans="1:6" ht="12" customHeight="1">
      <c r="A582" s="1194" t="s">
        <v>1603</v>
      </c>
      <c r="B582" s="610"/>
      <c r="C582" s="519">
        <f>+malibünye1!C582</f>
        <v>0</v>
      </c>
      <c r="D582" s="519">
        <f>+malibünye1!D582</f>
        <v>0</v>
      </c>
      <c r="E582" s="519">
        <f>+malibünye1!E582</f>
        <v>0</v>
      </c>
      <c r="F582" s="520">
        <f>+malibünye1!F582</f>
        <v>0</v>
      </c>
    </row>
    <row r="583" spans="1:6" ht="12" customHeight="1">
      <c r="A583" s="1197" t="s">
        <v>1604</v>
      </c>
      <c r="B583" s="610"/>
      <c r="C583" s="610"/>
      <c r="D583" s="610"/>
      <c r="E583" s="610"/>
      <c r="F583" s="1201">
        <f>+malibünye1!F583</f>
        <v>539244</v>
      </c>
    </row>
    <row r="584" spans="1:6" ht="12" customHeight="1">
      <c r="A584" s="1197" t="s">
        <v>1605</v>
      </c>
      <c r="B584" s="715"/>
      <c r="C584" s="715"/>
      <c r="D584" s="715"/>
      <c r="E584" s="715"/>
      <c r="F584" s="1202">
        <f>+malibünye1!F584</f>
        <v>918.94726691442088</v>
      </c>
    </row>
    <row r="585" spans="1:6" ht="23.25" customHeight="1">
      <c r="A585" s="1343" t="s">
        <v>1608</v>
      </c>
      <c r="B585" s="1343"/>
      <c r="C585" s="1343"/>
      <c r="D585" s="1343"/>
      <c r="E585" s="1343"/>
      <c r="F585" s="1343"/>
    </row>
    <row r="586" spans="1:6" ht="6.75" customHeight="1">
      <c r="A586" s="677"/>
    </row>
    <row r="587" spans="1:6" ht="15.75">
      <c r="A587" s="485" t="s">
        <v>1609</v>
      </c>
    </row>
    <row r="588" spans="1:6" ht="6.75" customHeight="1">
      <c r="A588" s="485"/>
    </row>
    <row r="589" spans="1:6" ht="15.75">
      <c r="A589" s="722" t="s">
        <v>1610</v>
      </c>
    </row>
    <row r="590" spans="1:6" ht="7.5" customHeight="1"/>
    <row r="591" spans="1:6">
      <c r="A591" s="632"/>
      <c r="B591" s="633" t="s">
        <v>1611</v>
      </c>
      <c r="C591" s="634" t="s">
        <v>1612</v>
      </c>
    </row>
    <row r="592" spans="1:6" ht="24">
      <c r="A592" s="723" t="s">
        <v>1613</v>
      </c>
      <c r="B592" s="724">
        <f>+malibünye1!B592</f>
        <v>0</v>
      </c>
      <c r="C592" s="725">
        <f>+malibünye1!C592</f>
        <v>0</v>
      </c>
    </row>
    <row r="593" spans="1:3" ht="60">
      <c r="A593" s="723" t="s">
        <v>1614</v>
      </c>
      <c r="B593" s="726">
        <f>+malibünye1!B593</f>
        <v>0</v>
      </c>
      <c r="C593" s="727">
        <f>+malibünye1!C593</f>
        <v>0</v>
      </c>
    </row>
    <row r="594" spans="1:3">
      <c r="A594" s="723" t="s">
        <v>1615</v>
      </c>
      <c r="B594" s="726">
        <f>+malibünye1!B594</f>
        <v>0</v>
      </c>
      <c r="C594" s="727">
        <f>+malibünye1!C594</f>
        <v>0</v>
      </c>
    </row>
    <row r="595" spans="1:3">
      <c r="A595" s="723" t="s">
        <v>1616</v>
      </c>
      <c r="B595" s="726">
        <f>+malibünye1!B595</f>
        <v>0</v>
      </c>
      <c r="C595" s="727">
        <f>+malibünye1!C595</f>
        <v>0</v>
      </c>
    </row>
    <row r="596" spans="1:3">
      <c r="A596" s="723" t="s">
        <v>1617</v>
      </c>
      <c r="B596" s="726">
        <f>+malibünye1!B596</f>
        <v>0</v>
      </c>
      <c r="C596" s="727">
        <f>+malibünye1!C596</f>
        <v>0</v>
      </c>
    </row>
    <row r="597" spans="1:3">
      <c r="A597" s="723" t="s">
        <v>1618</v>
      </c>
      <c r="B597" s="726">
        <f>+malibünye1!B597</f>
        <v>0</v>
      </c>
      <c r="C597" s="727">
        <f>+malibünye1!C597</f>
        <v>0</v>
      </c>
    </row>
    <row r="598" spans="1:3" ht="24">
      <c r="A598" s="728" t="s">
        <v>1619</v>
      </c>
      <c r="B598" s="729">
        <f>+malibünye1!B598</f>
        <v>0</v>
      </c>
      <c r="C598" s="730">
        <f>+malibünye1!C598</f>
        <v>0</v>
      </c>
    </row>
    <row r="601" spans="1:3" ht="7.5" customHeight="1">
      <c r="A601" s="617"/>
    </row>
    <row r="602" spans="1:3" ht="15.75">
      <c r="A602" s="485" t="s">
        <v>1620</v>
      </c>
    </row>
    <row r="604" spans="1:3">
      <c r="A604" s="641" t="s">
        <v>1618</v>
      </c>
      <c r="B604" s="633" t="s">
        <v>1621</v>
      </c>
      <c r="C604" s="634" t="s">
        <v>1622</v>
      </c>
    </row>
    <row r="605" spans="1:3" ht="25.5">
      <c r="A605" s="643" t="s">
        <v>1623</v>
      </c>
      <c r="B605" s="731">
        <f>+malibünye1!B605</f>
        <v>5974518</v>
      </c>
      <c r="C605" s="725">
        <f>+malibünye1!C605</f>
        <v>5836690</v>
      </c>
    </row>
    <row r="606" spans="1:3">
      <c r="A606" s="643" t="s">
        <v>1624</v>
      </c>
      <c r="B606" s="732">
        <f>+malibünye1!B606</f>
        <v>-35862</v>
      </c>
      <c r="C606" s="727">
        <f>+malibünye1!C606</f>
        <v>-35461</v>
      </c>
    </row>
    <row r="607" spans="1:3" ht="25.5">
      <c r="A607" s="643" t="s">
        <v>1625</v>
      </c>
      <c r="B607" s="732">
        <f>+malibünye1!B607</f>
        <v>5938656</v>
      </c>
      <c r="C607" s="727">
        <f>+malibünye1!C607</f>
        <v>5801229</v>
      </c>
    </row>
    <row r="608" spans="1:3">
      <c r="A608" s="645" t="s">
        <v>1626</v>
      </c>
      <c r="B608" s="646"/>
      <c r="C608" s="647"/>
    </row>
    <row r="609" spans="1:3">
      <c r="A609" s="643" t="s">
        <v>1627</v>
      </c>
      <c r="B609" s="732">
        <f>+malibünye1!B609</f>
        <v>0</v>
      </c>
      <c r="C609" s="727">
        <f>+malibünye1!C609</f>
        <v>0</v>
      </c>
    </row>
    <row r="610" spans="1:3">
      <c r="A610" s="643" t="s">
        <v>1628</v>
      </c>
      <c r="B610" s="732">
        <f>+malibünye1!B610</f>
        <v>0</v>
      </c>
      <c r="C610" s="727">
        <f>+malibünye1!C610</f>
        <v>0</v>
      </c>
    </row>
    <row r="611" spans="1:3">
      <c r="A611" s="643" t="s">
        <v>1629</v>
      </c>
      <c r="B611" s="731">
        <f>+malibünye1!B611</f>
        <v>13203</v>
      </c>
      <c r="C611" s="725">
        <f>+malibünye1!C611</f>
        <v>19846</v>
      </c>
    </row>
    <row r="612" spans="1:3">
      <c r="A612" s="645" t="s">
        <v>1630</v>
      </c>
      <c r="B612" s="646"/>
      <c r="C612" s="647"/>
    </row>
    <row r="613" spans="1:3" ht="25.5">
      <c r="A613" s="643" t="s">
        <v>1631</v>
      </c>
      <c r="B613" s="732">
        <f>+malibünye1!B613</f>
        <v>0</v>
      </c>
      <c r="C613" s="727">
        <f>+malibünye1!C613</f>
        <v>0</v>
      </c>
    </row>
    <row r="614" spans="1:3">
      <c r="A614" s="643" t="s">
        <v>1632</v>
      </c>
      <c r="B614" s="732">
        <f>+malibünye1!B614</f>
        <v>0</v>
      </c>
      <c r="C614" s="727">
        <f>+malibünye1!C614</f>
        <v>0</v>
      </c>
    </row>
    <row r="615" spans="1:3">
      <c r="A615" s="643" t="s">
        <v>1633</v>
      </c>
      <c r="B615" s="732">
        <f>+malibünye1!B615</f>
        <v>0</v>
      </c>
      <c r="C615" s="727">
        <f>+malibünye1!C615</f>
        <v>0</v>
      </c>
    </row>
    <row r="616" spans="1:3">
      <c r="A616" s="645" t="s">
        <v>1634</v>
      </c>
      <c r="B616" s="646"/>
      <c r="C616" s="647"/>
    </row>
    <row r="617" spans="1:3">
      <c r="A617" s="643" t="s">
        <v>1635</v>
      </c>
      <c r="B617" s="731">
        <f>+malibünye1!B617</f>
        <v>463844</v>
      </c>
      <c r="C617" s="725">
        <f>+malibünye1!C617</f>
        <v>599144</v>
      </c>
    </row>
    <row r="618" spans="1:3" ht="25.5">
      <c r="A618" s="643" t="s">
        <v>1636</v>
      </c>
      <c r="B618" s="732">
        <f>+malibünye1!B618</f>
        <v>0</v>
      </c>
      <c r="C618" s="727">
        <f>+malibünye1!C618</f>
        <v>0</v>
      </c>
    </row>
    <row r="619" spans="1:3">
      <c r="A619" s="643" t="s">
        <v>1637</v>
      </c>
      <c r="B619" s="732">
        <f>+malibünye1!B619</f>
        <v>463844</v>
      </c>
      <c r="C619" s="727">
        <f>+malibünye1!C619</f>
        <v>599144</v>
      </c>
    </row>
    <row r="620" spans="1:3">
      <c r="A620" s="645" t="s">
        <v>1638</v>
      </c>
      <c r="B620" s="646"/>
      <c r="C620" s="647"/>
    </row>
    <row r="621" spans="1:3">
      <c r="A621" s="643" t="s">
        <v>1639</v>
      </c>
      <c r="B621" s="732">
        <f>+malibünye1!B621</f>
        <v>334233</v>
      </c>
      <c r="C621" s="727">
        <f>+malibünye1!C621</f>
        <v>334344</v>
      </c>
    </row>
    <row r="622" spans="1:3">
      <c r="A622" s="643" t="s">
        <v>1640</v>
      </c>
      <c r="B622" s="732">
        <f>+malibünye1!B622</f>
        <v>6415703</v>
      </c>
      <c r="C622" s="727">
        <f>+malibünye1!C622</f>
        <v>6420219</v>
      </c>
    </row>
    <row r="623" spans="1:3">
      <c r="A623" s="645" t="s">
        <v>1641</v>
      </c>
      <c r="B623" s="646"/>
      <c r="C623" s="647"/>
    </row>
    <row r="624" spans="1:3">
      <c r="A624" s="648" t="s">
        <v>1641</v>
      </c>
      <c r="B624" s="733">
        <f>+malibünye1!B624</f>
        <v>5.23</v>
      </c>
      <c r="C624" s="734">
        <f>+malibünye1!C624</f>
        <v>5.21</v>
      </c>
    </row>
    <row r="625" spans="1:5">
      <c r="A625" s="617" t="s">
        <v>1642</v>
      </c>
    </row>
    <row r="626" spans="1:5" ht="6.75" customHeight="1">
      <c r="A626" s="651"/>
    </row>
    <row r="627" spans="1:5" ht="15" customHeight="1">
      <c r="A627" s="483" t="s">
        <v>1643</v>
      </c>
    </row>
    <row r="628" spans="1:5" ht="7.5" customHeight="1">
      <c r="A628" s="651"/>
    </row>
    <row r="629" spans="1:5" ht="15.75">
      <c r="A629" s="483" t="s">
        <v>1644</v>
      </c>
    </row>
    <row r="630" spans="1:5" ht="7.5" customHeight="1"/>
    <row r="631" spans="1:5" ht="12.75" customHeight="1">
      <c r="A631" s="1348"/>
      <c r="B631" s="1293" t="s">
        <v>1645</v>
      </c>
      <c r="C631" s="1293"/>
      <c r="D631" s="1293" t="s">
        <v>1646</v>
      </c>
      <c r="E631" s="1294"/>
    </row>
    <row r="632" spans="1:5" ht="12.75" customHeight="1">
      <c r="A632" s="1349"/>
      <c r="B632" s="528" t="s">
        <v>649</v>
      </c>
      <c r="C632" s="528" t="s">
        <v>648</v>
      </c>
      <c r="D632" s="528" t="s">
        <v>649</v>
      </c>
      <c r="E632" s="529" t="s">
        <v>648</v>
      </c>
    </row>
    <row r="633" spans="1:5" ht="12" customHeight="1">
      <c r="A633" s="630" t="s">
        <v>1647</v>
      </c>
      <c r="B633" s="624">
        <f>+malibünye1!B633</f>
        <v>0</v>
      </c>
      <c r="C633" s="624">
        <f>+malibünye1!C633</f>
        <v>0</v>
      </c>
      <c r="D633" s="624">
        <f>+malibünye1!D633</f>
        <v>0</v>
      </c>
      <c r="E633" s="625">
        <f>+malibünye1!E633</f>
        <v>0</v>
      </c>
    </row>
    <row r="634" spans="1:5" ht="12" customHeight="1">
      <c r="A634" s="551" t="s">
        <v>1477</v>
      </c>
      <c r="B634" s="691">
        <f>+malibünye1!B634</f>
        <v>0</v>
      </c>
      <c r="C634" s="691">
        <f>+malibünye1!C634</f>
        <v>0</v>
      </c>
      <c r="D634" s="691">
        <f>+malibünye1!D634</f>
        <v>0</v>
      </c>
      <c r="E634" s="713">
        <f>+malibünye1!E634</f>
        <v>0</v>
      </c>
    </row>
    <row r="635" spans="1:5" ht="12" customHeight="1">
      <c r="A635" s="551" t="s">
        <v>1475</v>
      </c>
      <c r="B635" s="691">
        <f>+malibünye1!B635</f>
        <v>0</v>
      </c>
      <c r="C635" s="691">
        <f>+malibünye1!C635</f>
        <v>0</v>
      </c>
      <c r="D635" s="691">
        <f>+malibünye1!D635</f>
        <v>0</v>
      </c>
      <c r="E635" s="713">
        <f>+malibünye1!E635</f>
        <v>0</v>
      </c>
    </row>
    <row r="636" spans="1:5" ht="24">
      <c r="A636" s="690" t="s">
        <v>1478</v>
      </c>
      <c r="B636" s="691">
        <f>+malibünye1!B636</f>
        <v>0</v>
      </c>
      <c r="C636" s="691">
        <f>+malibünye1!C636</f>
        <v>0</v>
      </c>
      <c r="D636" s="691">
        <f>+malibünye1!D636</f>
        <v>0</v>
      </c>
      <c r="E636" s="713">
        <f>+malibünye1!E636</f>
        <v>0</v>
      </c>
    </row>
    <row r="637" spans="1:5" ht="12" customHeight="1">
      <c r="A637" s="551" t="s">
        <v>1481</v>
      </c>
      <c r="B637" s="691">
        <f>+malibünye1!B637</f>
        <v>0</v>
      </c>
      <c r="C637" s="691">
        <f>+malibünye1!C637</f>
        <v>0</v>
      </c>
      <c r="D637" s="691">
        <f>+malibünye1!D637</f>
        <v>0</v>
      </c>
      <c r="E637" s="713">
        <f>+malibünye1!E637</f>
        <v>0</v>
      </c>
    </row>
    <row r="638" spans="1:5" ht="12" customHeight="1">
      <c r="A638" s="551" t="s">
        <v>1452</v>
      </c>
      <c r="B638" s="691">
        <f>+malibünye1!B638</f>
        <v>0</v>
      </c>
      <c r="C638" s="691">
        <f>+malibünye1!C638</f>
        <v>0</v>
      </c>
      <c r="D638" s="691">
        <f>+malibünye1!D638</f>
        <v>0</v>
      </c>
      <c r="E638" s="713">
        <f>+malibünye1!E638</f>
        <v>0</v>
      </c>
    </row>
    <row r="639" spans="1:5" ht="12" customHeight="1">
      <c r="A639" s="630" t="s">
        <v>1648</v>
      </c>
      <c r="B639" s="624">
        <f>+malibünye1!B639</f>
        <v>0</v>
      </c>
      <c r="C639" s="624">
        <f>+malibünye1!C639</f>
        <v>0</v>
      </c>
      <c r="D639" s="624">
        <f>+malibünye1!D639</f>
        <v>0</v>
      </c>
      <c r="E639" s="625">
        <f>+malibünye1!E639</f>
        <v>0</v>
      </c>
    </row>
    <row r="640" spans="1:5" ht="12" customHeight="1">
      <c r="A640" s="551" t="s">
        <v>1488</v>
      </c>
      <c r="B640" s="691">
        <f>+malibünye1!B640</f>
        <v>0</v>
      </c>
      <c r="C640" s="691">
        <f>+malibünye1!C640</f>
        <v>0</v>
      </c>
      <c r="D640" s="691">
        <f>+malibünye1!D640</f>
        <v>0</v>
      </c>
      <c r="E640" s="713">
        <f>+malibünye1!E640</f>
        <v>0</v>
      </c>
    </row>
    <row r="641" spans="1:5" ht="12" customHeight="1">
      <c r="A641" s="551" t="s">
        <v>1512</v>
      </c>
      <c r="B641" s="691">
        <f>+malibünye1!B641</f>
        <v>0</v>
      </c>
      <c r="C641" s="691">
        <f>+malibünye1!C641</f>
        <v>0</v>
      </c>
      <c r="D641" s="691">
        <f>+malibünye1!D641</f>
        <v>0</v>
      </c>
      <c r="E641" s="713">
        <f>+malibünye1!E641</f>
        <v>0</v>
      </c>
    </row>
    <row r="642" spans="1:5" ht="12" customHeight="1">
      <c r="A642" s="551" t="s">
        <v>1491</v>
      </c>
      <c r="B642" s="691">
        <f>+malibünye1!B642</f>
        <v>0</v>
      </c>
      <c r="C642" s="691">
        <f>+malibünye1!C642</f>
        <v>0</v>
      </c>
      <c r="D642" s="691">
        <f>+malibünye1!D642</f>
        <v>0</v>
      </c>
      <c r="E642" s="713">
        <f>+malibünye1!E642</f>
        <v>0</v>
      </c>
    </row>
    <row r="643" spans="1:5" ht="12" customHeight="1">
      <c r="A643" s="551" t="s">
        <v>1526</v>
      </c>
      <c r="B643" s="691">
        <f>+malibünye1!B643</f>
        <v>0</v>
      </c>
      <c r="C643" s="691">
        <f>+malibünye1!C643</f>
        <v>0</v>
      </c>
      <c r="D643" s="691">
        <f>+malibünye1!D643</f>
        <v>0</v>
      </c>
      <c r="E643" s="713">
        <f>+malibünye1!E643</f>
        <v>0</v>
      </c>
    </row>
    <row r="644" spans="1:5" ht="12" customHeight="1">
      <c r="A644" s="708" t="s">
        <v>1525</v>
      </c>
      <c r="B644" s="699">
        <f>+malibünye1!B644</f>
        <v>0</v>
      </c>
      <c r="C644" s="699">
        <f>+malibünye1!C644</f>
        <v>0</v>
      </c>
      <c r="D644" s="699">
        <f>+malibünye1!D644</f>
        <v>0</v>
      </c>
      <c r="E644" s="716">
        <f>+malibünye1!E644</f>
        <v>0</v>
      </c>
    </row>
    <row r="645" spans="1:5" ht="12" customHeight="1">
      <c r="A645" s="677"/>
    </row>
    <row r="1263" spans="2:2">
      <c r="B1263" s="735"/>
    </row>
    <row r="1264" spans="2:2">
      <c r="B1264" s="735"/>
    </row>
  </sheetData>
  <sheetProtection password="CF27" sheet="1"/>
  <mergeCells count="33">
    <mergeCell ref="B507:E507"/>
    <mergeCell ref="F507:F508"/>
    <mergeCell ref="A545:F545"/>
    <mergeCell ref="B547:E547"/>
    <mergeCell ref="F547:F548"/>
    <mergeCell ref="A585:F585"/>
    <mergeCell ref="S117:S118"/>
    <mergeCell ref="U146:U147"/>
    <mergeCell ref="A631:A632"/>
    <mergeCell ref="B631:C631"/>
    <mergeCell ref="D631:E631"/>
    <mergeCell ref="A146:A147"/>
    <mergeCell ref="B428:C428"/>
    <mergeCell ref="D428:E428"/>
    <mergeCell ref="B146:R146"/>
    <mergeCell ref="D453:E453"/>
    <mergeCell ref="B396:C396"/>
    <mergeCell ref="D396:E396"/>
    <mergeCell ref="D421:E421"/>
    <mergeCell ref="E212:E213"/>
    <mergeCell ref="F212:F213"/>
    <mergeCell ref="A241:F241"/>
    <mergeCell ref="A234:F234"/>
    <mergeCell ref="A235:F235"/>
    <mergeCell ref="S146:S147"/>
    <mergeCell ref="T146:T147"/>
    <mergeCell ref="A174:A175"/>
    <mergeCell ref="B174:F174"/>
    <mergeCell ref="A211:A213"/>
    <mergeCell ref="B211:D211"/>
    <mergeCell ref="E211:F211"/>
    <mergeCell ref="B212:C212"/>
    <mergeCell ref="D212:D213"/>
  </mergeCells>
  <phoneticPr fontId="0" type="noConversion"/>
  <hyperlinks>
    <hyperlink ref="A648" location="a1030" display="a1030"/>
  </hyperlinks>
  <pageMargins left="0.15748031496063" right="0.15748031496063" top="0.43307086614173201" bottom="0.55118110236220497" header="0.27559055118110198" footer="0.39370078740157499"/>
  <pageSetup scale="43" orientation="landscape" r:id="rId1"/>
  <headerFooter alignWithMargins="0">
    <oddFooter>&amp;C&amp;A-&amp;P</oddFooter>
  </headerFooter>
  <rowBreaks count="9" manualBreakCount="9">
    <brk id="112" max="19" man="1"/>
    <brk id="171" max="19" man="1"/>
    <brk id="242" max="19" man="1"/>
    <brk id="321" max="19" man="1"/>
    <brk id="391" max="19" man="1"/>
    <brk id="459" max="19" man="1"/>
    <brk id="545" max="19" man="1"/>
    <brk id="601" max="19" man="1"/>
    <brk id="645" max="8" man="1"/>
  </rowBreaks>
  <ignoredErrors>
    <ignoredError sqref="B492:I495 B296:H320 B250:E262 B265:E273 B275:E279 B282:E288 B466:I486 C465:I465 B511 C511:F511 B512:F512 B514:F515 B517:F518 C538:F542 B541 B537 F537 B528:F534 B526:E526 F525:F526 B521:F522 B551:B552 C551:F552 B554:F555 B557:F558 C561:E561 B562:F562 B566:F566 B568:F574 B577 F577 C578:F582 B581" unlockedFormula="1"/>
    <ignoredError sqref="F544" evalError="1" unlockedFormula="1"/>
    <ignoredError sqref="F584" evalError="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58"/>
  <sheetViews>
    <sheetView view="pageBreakPreview" zoomScale="80" zoomScaleNormal="80" zoomScaleSheetLayoutView="80" workbookViewId="0"/>
  </sheetViews>
  <sheetFormatPr defaultColWidth="9.140625" defaultRowHeight="14.25"/>
  <cols>
    <col min="1" max="1" width="79.85546875" style="29" customWidth="1"/>
    <col min="2" max="2" width="6.140625" style="29" customWidth="1"/>
    <col min="3" max="4" width="15.85546875" style="29" customWidth="1"/>
    <col min="5" max="5" width="16" style="29" customWidth="1"/>
    <col min="6" max="7" width="15.85546875" style="29" customWidth="1"/>
    <col min="8" max="8" width="16.140625" style="29" customWidth="1"/>
    <col min="9" max="9" width="9.140625" style="946"/>
    <col min="10" max="16384" width="9.140625" style="29"/>
  </cols>
  <sheetData>
    <row r="1" spans="1:9" ht="20.25" customHeight="1">
      <c r="A1" s="766" t="s">
        <v>2791</v>
      </c>
      <c r="B1" s="567"/>
      <c r="C1" s="567"/>
      <c r="D1" s="815"/>
      <c r="E1" s="815"/>
      <c r="F1" s="27"/>
      <c r="G1" s="27"/>
      <c r="H1" s="28"/>
      <c r="I1" s="896"/>
    </row>
    <row r="2" spans="1:9" ht="15">
      <c r="A2" s="30"/>
      <c r="B2" s="31"/>
      <c r="C2" s="32"/>
      <c r="D2" s="32"/>
      <c r="E2" s="32"/>
      <c r="F2" s="32"/>
      <c r="G2" s="32"/>
      <c r="H2" s="33"/>
    </row>
    <row r="3" spans="1:9" ht="9.9499999999999993" customHeight="1">
      <c r="A3" s="34"/>
      <c r="E3" s="35"/>
      <c r="F3" s="35"/>
      <c r="G3" s="35"/>
      <c r="H3" s="36"/>
    </row>
    <row r="4" spans="1:9" ht="20.25" customHeight="1">
      <c r="A4" s="37"/>
      <c r="B4" s="38"/>
      <c r="C4" s="1246" t="s">
        <v>40</v>
      </c>
      <c r="D4" s="1247"/>
      <c r="E4" s="1247"/>
      <c r="F4" s="1247"/>
      <c r="G4" s="1247"/>
      <c r="H4" s="1248"/>
    </row>
    <row r="5" spans="1:9" ht="15.75" customHeight="1">
      <c r="A5" s="34"/>
      <c r="B5" s="39"/>
      <c r="C5" s="40"/>
      <c r="D5" s="41" t="s">
        <v>41</v>
      </c>
      <c r="E5" s="42"/>
      <c r="F5" s="41"/>
      <c r="G5" s="41" t="s">
        <v>42</v>
      </c>
      <c r="H5" s="43"/>
    </row>
    <row r="6" spans="1:9" ht="15.75" customHeight="1">
      <c r="A6" s="44" t="s">
        <v>43</v>
      </c>
      <c r="B6" s="45" t="s">
        <v>44</v>
      </c>
      <c r="C6" s="46"/>
      <c r="D6" s="47" t="s">
        <v>45</v>
      </c>
      <c r="E6" s="48"/>
      <c r="F6" s="49"/>
      <c r="G6" s="47" t="s">
        <v>46</v>
      </c>
      <c r="H6" s="50"/>
    </row>
    <row r="7" spans="1:9" ht="15.75" customHeight="1">
      <c r="A7" s="44"/>
      <c r="B7" s="45"/>
      <c r="C7" s="53" t="s">
        <v>47</v>
      </c>
      <c r="D7" s="42" t="s">
        <v>48</v>
      </c>
      <c r="E7" s="42" t="s">
        <v>49</v>
      </c>
      <c r="F7" s="42" t="s">
        <v>47</v>
      </c>
      <c r="G7" s="42" t="s">
        <v>48</v>
      </c>
      <c r="H7" s="54" t="s">
        <v>49</v>
      </c>
    </row>
    <row r="8" spans="1:9" s="56" customFormat="1" ht="15">
      <c r="A8" s="1166" t="s">
        <v>50</v>
      </c>
      <c r="B8" s="765"/>
      <c r="C8" s="118">
        <f>C9+C14+C18+C22</f>
        <v>1278557</v>
      </c>
      <c r="D8" s="118">
        <f>D9+D14+D18+D22</f>
        <v>1687364</v>
      </c>
      <c r="E8" s="764">
        <f>SUM(C8:D8)</f>
        <v>2965921</v>
      </c>
      <c r="F8" s="118">
        <f>F9+F14+F18+F22</f>
        <v>1462060</v>
      </c>
      <c r="G8" s="118">
        <f>G9+G14+G18+G22</f>
        <v>2077246</v>
      </c>
      <c r="H8" s="764">
        <f>SUM(F8:G8)</f>
        <v>3539306</v>
      </c>
      <c r="I8" s="947"/>
    </row>
    <row r="9" spans="1:9" s="56" customFormat="1" ht="15">
      <c r="A9" s="68" t="s">
        <v>51</v>
      </c>
      <c r="B9" s="951"/>
      <c r="C9" s="69">
        <f>SUM(C10:C13)</f>
        <v>1167284</v>
      </c>
      <c r="D9" s="69">
        <f>SUM(D10:D13)</f>
        <v>1390461</v>
      </c>
      <c r="E9" s="59">
        <f t="shared" ref="E9:E57" si="0">SUM(C9:D9)</f>
        <v>2557745</v>
      </c>
      <c r="F9" s="69">
        <f>SUM(F10:F13)</f>
        <v>1364884</v>
      </c>
      <c r="G9" s="69">
        <f>SUM(G10:G13)</f>
        <v>1838530</v>
      </c>
      <c r="H9" s="59">
        <f t="shared" ref="H9:H57" si="1">SUM(F9:G9)</f>
        <v>3203414</v>
      </c>
      <c r="I9" s="947"/>
    </row>
    <row r="10" spans="1:9">
      <c r="A10" s="34" t="s">
        <v>52</v>
      </c>
      <c r="B10" s="45"/>
      <c r="C10" s="63">
        <v>4786</v>
      </c>
      <c r="D10" s="63">
        <v>1043581</v>
      </c>
      <c r="E10" s="62">
        <f t="shared" si="0"/>
        <v>1048367</v>
      </c>
      <c r="F10" s="63">
        <v>138155</v>
      </c>
      <c r="G10" s="63">
        <v>1401236</v>
      </c>
      <c r="H10" s="62">
        <f t="shared" si="1"/>
        <v>1539391</v>
      </c>
    </row>
    <row r="11" spans="1:9">
      <c r="A11" s="34" t="s">
        <v>53</v>
      </c>
      <c r="B11" s="45"/>
      <c r="C11" s="63">
        <v>98732</v>
      </c>
      <c r="D11" s="63">
        <v>346880</v>
      </c>
      <c r="E11" s="62">
        <f t="shared" si="0"/>
        <v>445612</v>
      </c>
      <c r="F11" s="63">
        <v>53468</v>
      </c>
      <c r="G11" s="63">
        <v>437294</v>
      </c>
      <c r="H11" s="62">
        <f t="shared" si="1"/>
        <v>490762</v>
      </c>
    </row>
    <row r="12" spans="1:9">
      <c r="A12" s="34" t="s">
        <v>54</v>
      </c>
      <c r="B12" s="45"/>
      <c r="C12" s="63">
        <v>1064023</v>
      </c>
      <c r="D12" s="63">
        <v>0</v>
      </c>
      <c r="E12" s="62">
        <f t="shared" si="0"/>
        <v>1064023</v>
      </c>
      <c r="F12" s="63">
        <v>1173608</v>
      </c>
      <c r="G12" s="63">
        <v>0</v>
      </c>
      <c r="H12" s="62">
        <f t="shared" si="1"/>
        <v>1173608</v>
      </c>
    </row>
    <row r="13" spans="1:9" s="774" customFormat="1" ht="30" customHeight="1">
      <c r="A13" s="1238" t="s">
        <v>55</v>
      </c>
      <c r="B13" s="45"/>
      <c r="C13" s="775">
        <v>-257</v>
      </c>
      <c r="D13" s="775">
        <v>0</v>
      </c>
      <c r="E13" s="62">
        <f t="shared" si="0"/>
        <v>-257</v>
      </c>
      <c r="F13" s="775">
        <v>-347</v>
      </c>
      <c r="G13" s="775">
        <v>0</v>
      </c>
      <c r="H13" s="62">
        <f t="shared" si="1"/>
        <v>-347</v>
      </c>
      <c r="I13" s="948"/>
    </row>
    <row r="14" spans="1:9" s="56" customFormat="1" ht="15" customHeight="1">
      <c r="A14" s="65" t="s">
        <v>56</v>
      </c>
      <c r="B14" s="951"/>
      <c r="C14" s="69">
        <f>SUM(C15:C17)</f>
        <v>3210</v>
      </c>
      <c r="D14" s="58">
        <f>SUM(D15:D17)</f>
        <v>62497</v>
      </c>
      <c r="E14" s="59">
        <f t="shared" si="0"/>
        <v>65707</v>
      </c>
      <c r="F14" s="58">
        <f>SUM(F15:F17)</f>
        <v>10015</v>
      </c>
      <c r="G14" s="58">
        <f>SUM(G15:G17)</f>
        <v>52892</v>
      </c>
      <c r="H14" s="59">
        <f t="shared" si="1"/>
        <v>62907</v>
      </c>
      <c r="I14" s="947"/>
    </row>
    <row r="15" spans="1:9">
      <c r="A15" s="34" t="s">
        <v>57</v>
      </c>
      <c r="B15" s="45"/>
      <c r="C15" s="63">
        <v>0</v>
      </c>
      <c r="D15" s="63">
        <v>0</v>
      </c>
      <c r="E15" s="62">
        <f t="shared" si="0"/>
        <v>0</v>
      </c>
      <c r="F15" s="63">
        <v>0</v>
      </c>
      <c r="G15" s="63">
        <v>0</v>
      </c>
      <c r="H15" s="62">
        <f t="shared" si="1"/>
        <v>0</v>
      </c>
    </row>
    <row r="16" spans="1:9">
      <c r="A16" s="34" t="s">
        <v>58</v>
      </c>
      <c r="B16" s="45"/>
      <c r="C16" s="63">
        <v>0</v>
      </c>
      <c r="D16" s="63">
        <v>62497</v>
      </c>
      <c r="E16" s="62">
        <f t="shared" si="0"/>
        <v>62497</v>
      </c>
      <c r="F16" s="63">
        <v>0</v>
      </c>
      <c r="G16" s="63">
        <v>52892</v>
      </c>
      <c r="H16" s="62">
        <f t="shared" si="1"/>
        <v>52892</v>
      </c>
    </row>
    <row r="17" spans="1:10">
      <c r="A17" s="34" t="s">
        <v>59</v>
      </c>
      <c r="B17" s="45"/>
      <c r="C17" s="63">
        <v>3210</v>
      </c>
      <c r="D17" s="63">
        <v>0</v>
      </c>
      <c r="E17" s="62">
        <f t="shared" si="0"/>
        <v>3210</v>
      </c>
      <c r="F17" s="63">
        <v>10015</v>
      </c>
      <c r="G17" s="63">
        <v>0</v>
      </c>
      <c r="H17" s="62">
        <f t="shared" si="1"/>
        <v>10015</v>
      </c>
    </row>
    <row r="18" spans="1:10" s="56" customFormat="1" ht="29.25" customHeight="1">
      <c r="A18" s="57" t="s">
        <v>60</v>
      </c>
      <c r="B18" s="951"/>
      <c r="C18" s="69">
        <f>SUM(C19:C21)</f>
        <v>108062</v>
      </c>
      <c r="D18" s="58">
        <f>SUM(D19:D21)</f>
        <v>231594</v>
      </c>
      <c r="E18" s="59">
        <f t="shared" si="0"/>
        <v>339656</v>
      </c>
      <c r="F18" s="58">
        <f>SUM(F19:F21)</f>
        <v>86408</v>
      </c>
      <c r="G18" s="58">
        <f>SUM(G19:G21)</f>
        <v>183673</v>
      </c>
      <c r="H18" s="59">
        <f t="shared" si="1"/>
        <v>270081</v>
      </c>
      <c r="I18" s="947"/>
    </row>
    <row r="19" spans="1:10">
      <c r="A19" s="1154" t="s">
        <v>61</v>
      </c>
      <c r="B19" s="45"/>
      <c r="C19" s="63">
        <v>22423</v>
      </c>
      <c r="D19" s="63">
        <v>0</v>
      </c>
      <c r="E19" s="62">
        <f t="shared" si="0"/>
        <v>22423</v>
      </c>
      <c r="F19" s="63">
        <v>11419</v>
      </c>
      <c r="G19" s="63">
        <v>0</v>
      </c>
      <c r="H19" s="62">
        <f t="shared" si="1"/>
        <v>11419</v>
      </c>
    </row>
    <row r="20" spans="1:10">
      <c r="A20" s="1154" t="s">
        <v>62</v>
      </c>
      <c r="B20" s="45"/>
      <c r="C20" s="63">
        <v>0</v>
      </c>
      <c r="D20" s="63">
        <v>0</v>
      </c>
      <c r="E20" s="62">
        <f t="shared" si="0"/>
        <v>0</v>
      </c>
      <c r="F20" s="63">
        <v>0</v>
      </c>
      <c r="G20" s="63">
        <v>0</v>
      </c>
      <c r="H20" s="62">
        <f t="shared" si="1"/>
        <v>0</v>
      </c>
    </row>
    <row r="21" spans="1:10">
      <c r="A21" s="1154" t="s">
        <v>63</v>
      </c>
      <c r="B21" s="45"/>
      <c r="C21" s="63">
        <v>85639</v>
      </c>
      <c r="D21" s="63">
        <v>231594</v>
      </c>
      <c r="E21" s="62">
        <f t="shared" si="0"/>
        <v>317233</v>
      </c>
      <c r="F21" s="63">
        <v>74989</v>
      </c>
      <c r="G21" s="63">
        <v>183673</v>
      </c>
      <c r="H21" s="62">
        <f t="shared" si="1"/>
        <v>258662</v>
      </c>
    </row>
    <row r="22" spans="1:10" s="56" customFormat="1" ht="15" customHeight="1">
      <c r="A22" s="57" t="s">
        <v>64</v>
      </c>
      <c r="B22" s="951"/>
      <c r="C22" s="69">
        <f>SUM(C23:C24)</f>
        <v>1</v>
      </c>
      <c r="D22" s="69">
        <f>SUM(D23:D24)</f>
        <v>2812</v>
      </c>
      <c r="E22" s="59">
        <f t="shared" si="0"/>
        <v>2813</v>
      </c>
      <c r="F22" s="69">
        <f>SUM(F23:F24)</f>
        <v>753</v>
      </c>
      <c r="G22" s="69">
        <f>SUM(G23:G24)</f>
        <v>2151</v>
      </c>
      <c r="H22" s="59">
        <f t="shared" si="1"/>
        <v>2904</v>
      </c>
      <c r="I22" s="947"/>
    </row>
    <row r="23" spans="1:10" ht="28.5">
      <c r="A23" s="1154" t="s">
        <v>65</v>
      </c>
      <c r="B23" s="45"/>
      <c r="C23" s="63">
        <v>1</v>
      </c>
      <c r="D23" s="63">
        <v>2812</v>
      </c>
      <c r="E23" s="62">
        <f t="shared" si="0"/>
        <v>2813</v>
      </c>
      <c r="F23" s="63">
        <v>753</v>
      </c>
      <c r="G23" s="63">
        <v>2151</v>
      </c>
      <c r="H23" s="62">
        <f t="shared" si="1"/>
        <v>2904</v>
      </c>
    </row>
    <row r="24" spans="1:10" ht="28.5">
      <c r="A24" s="1154" t="s">
        <v>66</v>
      </c>
      <c r="B24" s="45"/>
      <c r="C24" s="63">
        <v>0</v>
      </c>
      <c r="D24" s="63">
        <v>0</v>
      </c>
      <c r="E24" s="62">
        <f t="shared" si="0"/>
        <v>0</v>
      </c>
      <c r="F24" s="63">
        <v>0</v>
      </c>
      <c r="G24" s="63">
        <v>0</v>
      </c>
      <c r="H24" s="62">
        <f t="shared" si="1"/>
        <v>0</v>
      </c>
    </row>
    <row r="25" spans="1:10" s="56" customFormat="1" ht="15">
      <c r="A25" s="1155" t="s">
        <v>67</v>
      </c>
      <c r="B25" s="841"/>
      <c r="C25" s="69">
        <f>C26+C27+C28+C29+C33-C32-C34</f>
        <v>1098123</v>
      </c>
      <c r="D25" s="69">
        <f>D26+D27+D28+D29+D33-D32-D34</f>
        <v>1224912</v>
      </c>
      <c r="E25" s="59">
        <f t="shared" si="0"/>
        <v>2323035</v>
      </c>
      <c r="F25" s="69">
        <f>F26+F27+F28+F29+F33-F32-F34</f>
        <v>1267582</v>
      </c>
      <c r="G25" s="69">
        <f>G26+G27+G28+G29+G33-G32-G34</f>
        <v>1081314</v>
      </c>
      <c r="H25" s="59">
        <f t="shared" si="1"/>
        <v>2348896</v>
      </c>
      <c r="I25" s="947"/>
    </row>
    <row r="26" spans="1:10" s="56" customFormat="1" ht="15" customHeight="1">
      <c r="A26" s="57" t="s">
        <v>68</v>
      </c>
      <c r="B26" s="841"/>
      <c r="C26" s="63">
        <v>1143099</v>
      </c>
      <c r="D26" s="63">
        <v>1224912</v>
      </c>
      <c r="E26" s="62">
        <f t="shared" si="0"/>
        <v>2368011</v>
      </c>
      <c r="F26" s="63">
        <v>1313795</v>
      </c>
      <c r="G26" s="63">
        <v>1081314</v>
      </c>
      <c r="H26" s="62">
        <f t="shared" si="1"/>
        <v>2395109</v>
      </c>
      <c r="I26" s="947"/>
    </row>
    <row r="27" spans="1:10" s="56" customFormat="1" ht="15" customHeight="1">
      <c r="A27" s="57" t="s">
        <v>69</v>
      </c>
      <c r="B27" s="841"/>
      <c r="C27" s="63">
        <v>0</v>
      </c>
      <c r="D27" s="63">
        <v>0</v>
      </c>
      <c r="E27" s="62">
        <f t="shared" si="0"/>
        <v>0</v>
      </c>
      <c r="F27" s="63">
        <v>0</v>
      </c>
      <c r="G27" s="63">
        <v>0</v>
      </c>
      <c r="H27" s="62">
        <f t="shared" si="1"/>
        <v>0</v>
      </c>
      <c r="I27" s="947"/>
    </row>
    <row r="28" spans="1:10" s="56" customFormat="1" ht="15" customHeight="1">
      <c r="A28" s="57" t="s">
        <v>70</v>
      </c>
      <c r="B28" s="841"/>
      <c r="C28" s="63">
        <v>0</v>
      </c>
      <c r="D28" s="63">
        <v>0</v>
      </c>
      <c r="E28" s="62">
        <f t="shared" si="0"/>
        <v>0</v>
      </c>
      <c r="F28" s="63">
        <v>0</v>
      </c>
      <c r="G28" s="63">
        <v>0</v>
      </c>
      <c r="H28" s="62">
        <f t="shared" si="1"/>
        <v>0</v>
      </c>
      <c r="I28" s="947"/>
    </row>
    <row r="29" spans="1:10" s="56" customFormat="1" ht="15" customHeight="1">
      <c r="A29" s="57" t="s">
        <v>71</v>
      </c>
      <c r="B29" s="951"/>
      <c r="C29" s="69">
        <f>SUM(C30:C31)</f>
        <v>0</v>
      </c>
      <c r="D29" s="69">
        <f>SUM(D30:D31)</f>
        <v>0</v>
      </c>
      <c r="E29" s="59">
        <f t="shared" si="0"/>
        <v>0</v>
      </c>
      <c r="F29" s="69">
        <f>SUM(F30:F31)</f>
        <v>0</v>
      </c>
      <c r="G29" s="69">
        <f>SUM(G30:G31)</f>
        <v>0</v>
      </c>
      <c r="H29" s="59">
        <f t="shared" si="1"/>
        <v>0</v>
      </c>
      <c r="I29" s="947"/>
      <c r="J29" s="896"/>
    </row>
    <row r="30" spans="1:10">
      <c r="A30" s="1154" t="s">
        <v>72</v>
      </c>
      <c r="B30" s="45"/>
      <c r="C30" s="63">
        <v>0</v>
      </c>
      <c r="D30" s="63">
        <v>0</v>
      </c>
      <c r="E30" s="62">
        <f t="shared" si="0"/>
        <v>0</v>
      </c>
      <c r="F30" s="63">
        <v>0</v>
      </c>
      <c r="G30" s="63">
        <v>0</v>
      </c>
      <c r="H30" s="62">
        <f t="shared" si="1"/>
        <v>0</v>
      </c>
      <c r="J30" s="896"/>
    </row>
    <row r="31" spans="1:10">
      <c r="A31" s="1154" t="s">
        <v>73</v>
      </c>
      <c r="B31" s="45"/>
      <c r="C31" s="63">
        <v>0</v>
      </c>
      <c r="D31" s="63">
        <v>0</v>
      </c>
      <c r="E31" s="62">
        <f t="shared" si="0"/>
        <v>0</v>
      </c>
      <c r="F31" s="63">
        <v>0</v>
      </c>
      <c r="G31" s="63">
        <v>0</v>
      </c>
      <c r="H31" s="62">
        <f t="shared" si="1"/>
        <v>0</v>
      </c>
    </row>
    <row r="32" spans="1:10" s="774" customFormat="1" ht="30" customHeight="1">
      <c r="A32" s="1238" t="s">
        <v>74</v>
      </c>
      <c r="B32" s="841"/>
      <c r="C32" s="775">
        <v>44976</v>
      </c>
      <c r="D32" s="775">
        <v>0</v>
      </c>
      <c r="E32" s="59">
        <f t="shared" si="0"/>
        <v>44976</v>
      </c>
      <c r="F32" s="775">
        <v>46213</v>
      </c>
      <c r="G32" s="775">
        <v>0</v>
      </c>
      <c r="H32" s="59">
        <f t="shared" si="1"/>
        <v>46213</v>
      </c>
      <c r="I32" s="948"/>
    </row>
    <row r="33" spans="1:9" s="779" customFormat="1" ht="15">
      <c r="A33" s="1156" t="s">
        <v>75</v>
      </c>
      <c r="B33" s="841"/>
      <c r="C33" s="777">
        <v>0</v>
      </c>
      <c r="D33" s="1167">
        <v>0</v>
      </c>
      <c r="E33" s="59">
        <f t="shared" si="0"/>
        <v>0</v>
      </c>
      <c r="F33" s="777">
        <v>0</v>
      </c>
      <c r="G33" s="1167">
        <v>0</v>
      </c>
      <c r="H33" s="59">
        <f t="shared" si="1"/>
        <v>0</v>
      </c>
      <c r="I33" s="1002"/>
    </row>
    <row r="34" spans="1:9" s="779" customFormat="1" ht="15">
      <c r="A34" s="1156" t="s">
        <v>76</v>
      </c>
      <c r="B34" s="841"/>
      <c r="C34" s="777">
        <v>0</v>
      </c>
      <c r="D34" s="1167">
        <v>0</v>
      </c>
      <c r="E34" s="59">
        <f t="shared" si="0"/>
        <v>0</v>
      </c>
      <c r="F34" s="777">
        <v>0</v>
      </c>
      <c r="G34" s="1167">
        <v>0</v>
      </c>
      <c r="H34" s="59">
        <f t="shared" si="1"/>
        <v>0</v>
      </c>
      <c r="I34" s="1002"/>
    </row>
    <row r="35" spans="1:9" s="56" customFormat="1" ht="34.5" customHeight="1">
      <c r="A35" s="57" t="s">
        <v>77</v>
      </c>
      <c r="B35" s="841"/>
      <c r="C35" s="70">
        <f>SUM(C36:C37)</f>
        <v>0</v>
      </c>
      <c r="D35" s="1168">
        <f>SUM(D36:D37)</f>
        <v>0</v>
      </c>
      <c r="E35" s="59">
        <f t="shared" si="0"/>
        <v>0</v>
      </c>
      <c r="F35" s="1168">
        <f>SUM(F36:F37)</f>
        <v>0</v>
      </c>
      <c r="G35" s="1168">
        <f>SUM(G36:G37)</f>
        <v>0</v>
      </c>
      <c r="H35" s="59">
        <f t="shared" si="1"/>
        <v>0</v>
      </c>
      <c r="I35" s="947"/>
    </row>
    <row r="36" spans="1:9" ht="15.75" customHeight="1">
      <c r="A36" s="67" t="s">
        <v>78</v>
      </c>
      <c r="B36" s="122"/>
      <c r="C36" s="63">
        <v>0</v>
      </c>
      <c r="D36" s="63">
        <v>0</v>
      </c>
      <c r="E36" s="62">
        <f t="shared" si="0"/>
        <v>0</v>
      </c>
      <c r="F36" s="63">
        <v>0</v>
      </c>
      <c r="G36" s="63">
        <v>0</v>
      </c>
      <c r="H36" s="62">
        <f t="shared" si="1"/>
        <v>0</v>
      </c>
    </row>
    <row r="37" spans="1:9" ht="15.75" customHeight="1">
      <c r="A37" s="67" t="s">
        <v>79</v>
      </c>
      <c r="B37" s="122"/>
      <c r="C37" s="63">
        <v>0</v>
      </c>
      <c r="D37" s="63">
        <v>0</v>
      </c>
      <c r="E37" s="62">
        <f t="shared" si="0"/>
        <v>0</v>
      </c>
      <c r="F37" s="63">
        <v>0</v>
      </c>
      <c r="G37" s="63">
        <v>0</v>
      </c>
      <c r="H37" s="62">
        <f t="shared" si="1"/>
        <v>0</v>
      </c>
    </row>
    <row r="38" spans="1:9" s="56" customFormat="1" ht="15">
      <c r="A38" s="65" t="s">
        <v>80</v>
      </c>
      <c r="B38" s="951"/>
      <c r="C38" s="69">
        <f>C39+C42+C45</f>
        <v>101657</v>
      </c>
      <c r="D38" s="58">
        <f>D39+D42+D45</f>
        <v>0</v>
      </c>
      <c r="E38" s="59">
        <f t="shared" si="0"/>
        <v>101657</v>
      </c>
      <c r="F38" s="58">
        <f>F39+F42+F45</f>
        <v>101657</v>
      </c>
      <c r="G38" s="58">
        <f>G39+G42+G45</f>
        <v>0</v>
      </c>
      <c r="H38" s="59">
        <f t="shared" si="1"/>
        <v>101657</v>
      </c>
      <c r="I38" s="947"/>
    </row>
    <row r="39" spans="1:9" s="56" customFormat="1" ht="15">
      <c r="A39" s="65" t="s">
        <v>81</v>
      </c>
      <c r="B39" s="951"/>
      <c r="C39" s="69">
        <f>SUM(C40:C41)</f>
        <v>0</v>
      </c>
      <c r="D39" s="58">
        <f>SUM(D40:D41)</f>
        <v>0</v>
      </c>
      <c r="E39" s="59">
        <f t="shared" si="0"/>
        <v>0</v>
      </c>
      <c r="F39" s="58">
        <f>SUM(F40:F41)</f>
        <v>0</v>
      </c>
      <c r="G39" s="58">
        <f>SUM(G40:G41)</f>
        <v>0</v>
      </c>
      <c r="H39" s="59">
        <f t="shared" si="1"/>
        <v>0</v>
      </c>
      <c r="I39" s="947"/>
    </row>
    <row r="40" spans="1:9">
      <c r="A40" s="34" t="s">
        <v>82</v>
      </c>
      <c r="B40" s="45"/>
      <c r="C40" s="63">
        <v>0</v>
      </c>
      <c r="D40" s="63">
        <v>0</v>
      </c>
      <c r="E40" s="62">
        <f t="shared" si="0"/>
        <v>0</v>
      </c>
      <c r="F40" s="63">
        <v>0</v>
      </c>
      <c r="G40" s="63">
        <v>0</v>
      </c>
      <c r="H40" s="62">
        <f t="shared" si="1"/>
        <v>0</v>
      </c>
    </row>
    <row r="41" spans="1:9">
      <c r="A41" s="34" t="s">
        <v>83</v>
      </c>
      <c r="B41" s="45"/>
      <c r="C41" s="63">
        <v>0</v>
      </c>
      <c r="D41" s="63">
        <v>0</v>
      </c>
      <c r="E41" s="62">
        <f t="shared" si="0"/>
        <v>0</v>
      </c>
      <c r="F41" s="63">
        <v>0</v>
      </c>
      <c r="G41" s="63">
        <v>0</v>
      </c>
      <c r="H41" s="62">
        <f t="shared" si="1"/>
        <v>0</v>
      </c>
    </row>
    <row r="42" spans="1:9" s="56" customFormat="1" ht="15">
      <c r="A42" s="65" t="s">
        <v>84</v>
      </c>
      <c r="B42" s="951"/>
      <c r="C42" s="69">
        <f>SUM(C43:C44)</f>
        <v>101657</v>
      </c>
      <c r="D42" s="58">
        <f>SUM(D43:D44)</f>
        <v>0</v>
      </c>
      <c r="E42" s="59">
        <f t="shared" si="0"/>
        <v>101657</v>
      </c>
      <c r="F42" s="58">
        <f>SUM(F43:F44)</f>
        <v>101657</v>
      </c>
      <c r="G42" s="58">
        <f>SUM(G43:G44)</f>
        <v>0</v>
      </c>
      <c r="H42" s="59">
        <f t="shared" si="1"/>
        <v>101657</v>
      </c>
      <c r="I42" s="947"/>
    </row>
    <row r="43" spans="1:9">
      <c r="A43" s="34" t="s">
        <v>85</v>
      </c>
      <c r="B43" s="45"/>
      <c r="C43" s="63">
        <v>91657</v>
      </c>
      <c r="D43" s="63">
        <v>0</v>
      </c>
      <c r="E43" s="62">
        <f t="shared" si="0"/>
        <v>91657</v>
      </c>
      <c r="F43" s="63">
        <v>91657</v>
      </c>
      <c r="G43" s="63">
        <v>0</v>
      </c>
      <c r="H43" s="62">
        <f t="shared" si="1"/>
        <v>91657</v>
      </c>
    </row>
    <row r="44" spans="1:9">
      <c r="A44" s="34" t="s">
        <v>86</v>
      </c>
      <c r="B44" s="45"/>
      <c r="C44" s="63">
        <v>10000</v>
      </c>
      <c r="D44" s="63">
        <v>0</v>
      </c>
      <c r="E44" s="62">
        <f t="shared" si="0"/>
        <v>10000</v>
      </c>
      <c r="F44" s="63">
        <v>10000</v>
      </c>
      <c r="G44" s="63">
        <v>0</v>
      </c>
      <c r="H44" s="62">
        <f t="shared" si="1"/>
        <v>10000</v>
      </c>
    </row>
    <row r="45" spans="1:9" s="56" customFormat="1" ht="15">
      <c r="A45" s="65" t="s">
        <v>87</v>
      </c>
      <c r="B45" s="951"/>
      <c r="C45" s="69">
        <f>SUM(C46:C47)</f>
        <v>0</v>
      </c>
      <c r="D45" s="58">
        <f>SUM(D46:D47)</f>
        <v>0</v>
      </c>
      <c r="E45" s="59">
        <f t="shared" si="0"/>
        <v>0</v>
      </c>
      <c r="F45" s="58">
        <f>SUM(F46:F47)</f>
        <v>0</v>
      </c>
      <c r="G45" s="58">
        <f>SUM(G46:G47)</f>
        <v>0</v>
      </c>
      <c r="H45" s="59">
        <f t="shared" si="1"/>
        <v>0</v>
      </c>
      <c r="I45" s="947"/>
    </row>
    <row r="46" spans="1:9">
      <c r="A46" s="34" t="s">
        <v>88</v>
      </c>
      <c r="B46" s="45"/>
      <c r="C46" s="63">
        <v>0</v>
      </c>
      <c r="D46" s="64">
        <v>0</v>
      </c>
      <c r="E46" s="62">
        <f t="shared" si="0"/>
        <v>0</v>
      </c>
      <c r="F46" s="63">
        <v>0</v>
      </c>
      <c r="G46" s="64">
        <v>0</v>
      </c>
      <c r="H46" s="62">
        <f t="shared" si="1"/>
        <v>0</v>
      </c>
    </row>
    <row r="47" spans="1:9">
      <c r="A47" s="34" t="s">
        <v>89</v>
      </c>
      <c r="B47" s="45"/>
      <c r="C47" s="63">
        <v>0</v>
      </c>
      <c r="D47" s="64">
        <v>0</v>
      </c>
      <c r="E47" s="62">
        <f t="shared" si="0"/>
        <v>0</v>
      </c>
      <c r="F47" s="63">
        <v>0</v>
      </c>
      <c r="G47" s="64">
        <v>0</v>
      </c>
      <c r="H47" s="62">
        <f t="shared" si="1"/>
        <v>0</v>
      </c>
    </row>
    <row r="48" spans="1:9" s="56" customFormat="1" ht="15">
      <c r="A48" s="65" t="s">
        <v>90</v>
      </c>
      <c r="B48" s="951"/>
      <c r="C48" s="63">
        <v>19843</v>
      </c>
      <c r="D48" s="63">
        <v>0</v>
      </c>
      <c r="E48" s="59">
        <f t="shared" si="0"/>
        <v>19843</v>
      </c>
      <c r="F48" s="63">
        <v>21184</v>
      </c>
      <c r="G48" s="63">
        <v>0</v>
      </c>
      <c r="H48" s="59">
        <f t="shared" si="1"/>
        <v>21184</v>
      </c>
      <c r="I48" s="947"/>
    </row>
    <row r="49" spans="1:9" s="56" customFormat="1" ht="15">
      <c r="A49" s="65" t="s">
        <v>91</v>
      </c>
      <c r="B49" s="951"/>
      <c r="C49" s="69">
        <f>C50+C51</f>
        <v>12379</v>
      </c>
      <c r="D49" s="58">
        <f>D50+D51</f>
        <v>0</v>
      </c>
      <c r="E49" s="59">
        <f t="shared" si="0"/>
        <v>12379</v>
      </c>
      <c r="F49" s="58">
        <f>F50+F51</f>
        <v>13356</v>
      </c>
      <c r="G49" s="58">
        <f>G50+G51</f>
        <v>0</v>
      </c>
      <c r="H49" s="59">
        <f t="shared" si="1"/>
        <v>13356</v>
      </c>
      <c r="I49" s="947"/>
    </row>
    <row r="50" spans="1:9">
      <c r="A50" s="67" t="s">
        <v>92</v>
      </c>
      <c r="B50" s="45"/>
      <c r="C50" s="63">
        <v>0</v>
      </c>
      <c r="D50" s="64">
        <v>0</v>
      </c>
      <c r="E50" s="62">
        <f t="shared" si="0"/>
        <v>0</v>
      </c>
      <c r="F50" s="63">
        <v>0</v>
      </c>
      <c r="G50" s="64">
        <v>0</v>
      </c>
      <c r="H50" s="62">
        <f t="shared" si="1"/>
        <v>0</v>
      </c>
    </row>
    <row r="51" spans="1:9">
      <c r="A51" s="67" t="s">
        <v>93</v>
      </c>
      <c r="B51" s="45"/>
      <c r="C51" s="63">
        <v>12379</v>
      </c>
      <c r="D51" s="64">
        <v>0</v>
      </c>
      <c r="E51" s="62">
        <f t="shared" si="0"/>
        <v>12379</v>
      </c>
      <c r="F51" s="63">
        <v>13356</v>
      </c>
      <c r="G51" s="64">
        <v>0</v>
      </c>
      <c r="H51" s="62">
        <f t="shared" si="1"/>
        <v>13356</v>
      </c>
    </row>
    <row r="52" spans="1:9" s="56" customFormat="1" ht="15.75" customHeight="1">
      <c r="A52" s="65" t="s">
        <v>94</v>
      </c>
      <c r="B52" s="951"/>
      <c r="C52" s="63">
        <v>0</v>
      </c>
      <c r="D52" s="64">
        <v>0</v>
      </c>
      <c r="E52" s="59">
        <f t="shared" si="0"/>
        <v>0</v>
      </c>
      <c r="F52" s="63">
        <v>0</v>
      </c>
      <c r="G52" s="64">
        <v>0</v>
      </c>
      <c r="H52" s="59">
        <f t="shared" si="1"/>
        <v>0</v>
      </c>
      <c r="I52" s="947"/>
    </row>
    <row r="53" spans="1:9" s="56" customFormat="1" ht="15.75" customHeight="1">
      <c r="A53" s="65" t="s">
        <v>95</v>
      </c>
      <c r="B53" s="951"/>
      <c r="C53" s="63">
        <v>0</v>
      </c>
      <c r="D53" s="64">
        <v>0</v>
      </c>
      <c r="E53" s="59">
        <f t="shared" si="0"/>
        <v>0</v>
      </c>
      <c r="F53" s="63">
        <v>0</v>
      </c>
      <c r="G53" s="64">
        <v>0</v>
      </c>
      <c r="H53" s="59">
        <f t="shared" si="1"/>
        <v>0</v>
      </c>
      <c r="I53" s="947"/>
    </row>
    <row r="54" spans="1:9" s="56" customFormat="1" ht="15.75" customHeight="1">
      <c r="A54" s="65" t="s">
        <v>96</v>
      </c>
      <c r="B54" s="951"/>
      <c r="C54" s="63">
        <v>56440</v>
      </c>
      <c r="D54" s="64">
        <v>0</v>
      </c>
      <c r="E54" s="59">
        <f t="shared" si="0"/>
        <v>56440</v>
      </c>
      <c r="F54" s="63">
        <v>52065</v>
      </c>
      <c r="G54" s="64">
        <v>0</v>
      </c>
      <c r="H54" s="59">
        <f t="shared" si="1"/>
        <v>52065</v>
      </c>
      <c r="I54" s="947"/>
    </row>
    <row r="55" spans="1:9" s="56" customFormat="1" ht="15.75" customHeight="1">
      <c r="A55" s="65" t="s">
        <v>97</v>
      </c>
      <c r="B55" s="951"/>
      <c r="C55" s="63">
        <v>58429</v>
      </c>
      <c r="D55" s="64">
        <v>14190</v>
      </c>
      <c r="E55" s="59">
        <f t="shared" si="0"/>
        <v>72619</v>
      </c>
      <c r="F55" s="63">
        <v>145704</v>
      </c>
      <c r="G55" s="64">
        <v>47302</v>
      </c>
      <c r="H55" s="59">
        <f t="shared" si="1"/>
        <v>193006</v>
      </c>
      <c r="I55" s="947"/>
    </row>
    <row r="56" spans="1:9" ht="15.75" customHeight="1">
      <c r="A56" s="67"/>
      <c r="B56" s="45"/>
      <c r="C56" s="39"/>
      <c r="D56" s="71"/>
      <c r="E56" s="62"/>
      <c r="F56" s="71"/>
      <c r="G56" s="71"/>
      <c r="H56" s="62"/>
    </row>
    <row r="57" spans="1:9" s="56" customFormat="1" ht="15.75" customHeight="1">
      <c r="A57" s="72" t="s">
        <v>98</v>
      </c>
      <c r="B57" s="953"/>
      <c r="C57" s="73">
        <f>C8+C25+C35+C38+C48+C49+C52+C53+C54+C55</f>
        <v>2625428</v>
      </c>
      <c r="D57" s="73">
        <f>D8+D25+D35+D38+D48+D49+D52+D53+D54+D55</f>
        <v>2926466</v>
      </c>
      <c r="E57" s="75">
        <f t="shared" si="0"/>
        <v>5551894</v>
      </c>
      <c r="F57" s="73">
        <f>F8+F25+F35+F38+F48+F49+F52+F53+F54+F55</f>
        <v>3063608</v>
      </c>
      <c r="G57" s="73">
        <f>G8+G25+G35+G38+G48+G49+G52+G53+G54+G55</f>
        <v>3205862</v>
      </c>
      <c r="H57" s="75">
        <f t="shared" si="1"/>
        <v>6269470</v>
      </c>
      <c r="I57" s="947"/>
    </row>
    <row r="58" spans="1:9">
      <c r="A58" s="76"/>
      <c r="B58" s="77"/>
    </row>
  </sheetData>
  <sheetProtection password="CF27" sheet="1"/>
  <mergeCells count="1">
    <mergeCell ref="C4:H4"/>
  </mergeCells>
  <printOptions horizontalCentered="1" verticalCentered="1"/>
  <pageMargins left="0.31" right="0.27" top="0.67" bottom="0.62992125984252001" header="0.35433070866141703" footer="0.23622047244094499"/>
  <pageSetup paperSize="9" scale="55" orientation="portrait" r:id="rId1"/>
  <headerFooter alignWithMargins="0">
    <oddHeader>&amp;R&amp;"Times New Roman,Normal"&amp;12EK1-A</oddHeader>
    <oddFooter>&amp;C&amp;"Times New Roman,Normal"&amp;12&amp;P</oddFooter>
  </headerFooter>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5"/>
  <sheetViews>
    <sheetView view="pageBreakPreview" zoomScaleNormal="100" zoomScaleSheetLayoutView="100" workbookViewId="0"/>
  </sheetViews>
  <sheetFormatPr defaultColWidth="9.140625" defaultRowHeight="12.75"/>
  <cols>
    <col min="1" max="1" width="68.7109375" style="228" customWidth="1"/>
    <col min="2" max="2" width="14.5703125" style="228" customWidth="1"/>
    <col min="3" max="3" width="13.5703125" style="228" customWidth="1"/>
    <col min="4" max="4" width="14.42578125" style="228" customWidth="1"/>
    <col min="5" max="5" width="13.5703125" style="228" customWidth="1"/>
    <col min="6" max="6" width="12.140625" style="228" customWidth="1"/>
    <col min="7" max="10" width="11.28515625" style="228" customWidth="1"/>
    <col min="11" max="11" width="12" style="228" customWidth="1"/>
    <col min="12" max="27" width="11.28515625" style="228" customWidth="1"/>
    <col min="28" max="16384" width="9.140625" style="228"/>
  </cols>
  <sheetData>
    <row r="1" spans="1:8" ht="18">
      <c r="A1" s="227" t="s">
        <v>871</v>
      </c>
      <c r="H1" s="1153" t="s">
        <v>1649</v>
      </c>
    </row>
    <row r="2" spans="1:8" ht="20.25">
      <c r="A2" s="229" t="s">
        <v>872</v>
      </c>
    </row>
    <row r="3" spans="1:8" ht="7.5" customHeight="1">
      <c r="A3" s="229"/>
    </row>
    <row r="4" spans="1:8" ht="15.75">
      <c r="A4" s="230" t="s">
        <v>873</v>
      </c>
    </row>
    <row r="5" spans="1:8" ht="7.5" customHeight="1">
      <c r="A5" s="230"/>
    </row>
    <row r="6" spans="1:8" s="235" customFormat="1" ht="15.75">
      <c r="A6" s="230" t="s">
        <v>1650</v>
      </c>
    </row>
    <row r="7" spans="1:8" s="235" customFormat="1" ht="7.5" customHeight="1">
      <c r="A7" s="234"/>
    </row>
    <row r="8" spans="1:8" s="235" customFormat="1">
      <c r="A8" s="481" t="s">
        <v>1651</v>
      </c>
      <c r="B8" s="576"/>
    </row>
    <row r="9" spans="1:8" s="235" customFormat="1">
      <c r="A9" s="244" t="s">
        <v>1652</v>
      </c>
      <c r="B9" s="474"/>
    </row>
    <row r="10" spans="1:8" s="235" customFormat="1">
      <c r="A10" s="244" t="s">
        <v>1653</v>
      </c>
      <c r="B10" s="474"/>
    </row>
    <row r="11" spans="1:8" s="235" customFormat="1">
      <c r="A11" s="595" t="s">
        <v>1654</v>
      </c>
      <c r="B11" s="474"/>
    </row>
    <row r="12" spans="1:8" s="235" customFormat="1" ht="24">
      <c r="A12" s="314" t="s">
        <v>1655</v>
      </c>
      <c r="B12" s="474"/>
    </row>
    <row r="13" spans="1:8" s="235" customFormat="1" ht="24">
      <c r="A13" s="314" t="s">
        <v>1656</v>
      </c>
      <c r="B13" s="474"/>
    </row>
    <row r="14" spans="1:8" s="235" customFormat="1">
      <c r="A14" s="244" t="s">
        <v>1657</v>
      </c>
      <c r="B14" s="474"/>
    </row>
    <row r="15" spans="1:8" s="235" customFormat="1" ht="24">
      <c r="A15" s="314" t="s">
        <v>1658</v>
      </c>
      <c r="B15" s="474"/>
    </row>
    <row r="16" spans="1:8" s="235" customFormat="1">
      <c r="A16" s="244" t="s">
        <v>1659</v>
      </c>
      <c r="B16" s="474"/>
    </row>
    <row r="17" spans="1:2" s="235" customFormat="1">
      <c r="A17" s="244" t="s">
        <v>1660</v>
      </c>
      <c r="B17" s="474"/>
    </row>
    <row r="18" spans="1:2" s="235" customFormat="1">
      <c r="A18" s="244" t="s">
        <v>1661</v>
      </c>
      <c r="B18" s="474"/>
    </row>
    <row r="19" spans="1:2" s="235" customFormat="1">
      <c r="A19" s="244" t="s">
        <v>1662</v>
      </c>
      <c r="B19" s="474"/>
    </row>
    <row r="20" spans="1:2" s="235" customFormat="1">
      <c r="A20" s="417" t="s">
        <v>1663</v>
      </c>
      <c r="B20" s="474"/>
    </row>
    <row r="21" spans="1:2" s="235" customFormat="1">
      <c r="A21" s="244" t="s">
        <v>1664</v>
      </c>
      <c r="B21" s="474"/>
    </row>
    <row r="22" spans="1:2" s="235" customFormat="1">
      <c r="A22" s="417" t="s">
        <v>1665</v>
      </c>
      <c r="B22" s="474"/>
    </row>
    <row r="23" spans="1:2" s="235" customFormat="1">
      <c r="A23" s="417" t="s">
        <v>1666</v>
      </c>
      <c r="B23" s="474"/>
    </row>
    <row r="24" spans="1:2" s="235" customFormat="1">
      <c r="A24" s="595" t="s">
        <v>1667</v>
      </c>
      <c r="B24" s="474"/>
    </row>
    <row r="25" spans="1:2" s="235" customFormat="1">
      <c r="A25" s="417" t="s">
        <v>1668</v>
      </c>
      <c r="B25" s="474"/>
    </row>
    <row r="26" spans="1:2" s="235" customFormat="1">
      <c r="A26" s="417" t="s">
        <v>1669</v>
      </c>
      <c r="B26" s="474"/>
    </row>
    <row r="27" spans="1:2" s="235" customFormat="1">
      <c r="A27" s="417" t="s">
        <v>1670</v>
      </c>
      <c r="B27" s="474"/>
    </row>
    <row r="28" spans="1:2" s="235" customFormat="1">
      <c r="A28" s="417" t="s">
        <v>1671</v>
      </c>
      <c r="B28" s="474"/>
    </row>
    <row r="29" spans="1:2" s="235" customFormat="1">
      <c r="A29" s="417" t="s">
        <v>1672</v>
      </c>
      <c r="B29" s="474"/>
    </row>
    <row r="30" spans="1:2" s="235" customFormat="1">
      <c r="A30" s="417" t="s">
        <v>1673</v>
      </c>
      <c r="B30" s="474"/>
    </row>
    <row r="31" spans="1:2" s="235" customFormat="1">
      <c r="A31" s="595" t="s">
        <v>1674</v>
      </c>
      <c r="B31" s="474"/>
    </row>
    <row r="32" spans="1:2" s="235" customFormat="1">
      <c r="A32" s="417" t="s">
        <v>1675</v>
      </c>
      <c r="B32" s="474"/>
    </row>
    <row r="33" spans="1:2" s="235" customFormat="1">
      <c r="A33" s="417" t="s">
        <v>1676</v>
      </c>
      <c r="B33" s="474"/>
    </row>
    <row r="34" spans="1:2" s="235" customFormat="1">
      <c r="A34" s="417" t="s">
        <v>1677</v>
      </c>
      <c r="B34" s="474"/>
    </row>
    <row r="35" spans="1:2" s="235" customFormat="1">
      <c r="A35" s="417" t="s">
        <v>1678</v>
      </c>
      <c r="B35" s="474"/>
    </row>
    <row r="36" spans="1:2" s="235" customFormat="1">
      <c r="A36" s="417" t="s">
        <v>1679</v>
      </c>
      <c r="B36" s="474"/>
    </row>
    <row r="37" spans="1:2" s="235" customFormat="1">
      <c r="A37" s="417" t="s">
        <v>1680</v>
      </c>
      <c r="B37" s="474"/>
    </row>
    <row r="38" spans="1:2" s="235" customFormat="1">
      <c r="A38" s="595" t="s">
        <v>1681</v>
      </c>
      <c r="B38" s="474"/>
    </row>
    <row r="39" spans="1:2" s="235" customFormat="1">
      <c r="A39" s="417" t="s">
        <v>1682</v>
      </c>
      <c r="B39" s="474"/>
    </row>
    <row r="40" spans="1:2" s="235" customFormat="1">
      <c r="A40" s="417" t="s">
        <v>1683</v>
      </c>
      <c r="B40" s="474"/>
    </row>
    <row r="41" spans="1:2" s="235" customFormat="1">
      <c r="A41" s="417" t="s">
        <v>1684</v>
      </c>
      <c r="B41" s="474"/>
    </row>
    <row r="42" spans="1:2" s="235" customFormat="1">
      <c r="A42" s="417" t="s">
        <v>1685</v>
      </c>
      <c r="B42" s="474"/>
    </row>
    <row r="43" spans="1:2" s="235" customFormat="1" ht="24">
      <c r="A43" s="314" t="s">
        <v>1686</v>
      </c>
      <c r="B43" s="474"/>
    </row>
    <row r="44" spans="1:2" s="235" customFormat="1" ht="24">
      <c r="A44" s="314" t="s">
        <v>1687</v>
      </c>
      <c r="B44" s="474"/>
    </row>
    <row r="45" spans="1:2" s="235" customFormat="1" ht="24">
      <c r="A45" s="405" t="s">
        <v>1688</v>
      </c>
      <c r="B45" s="476"/>
    </row>
    <row r="46" spans="1:2" s="235" customFormat="1" ht="7.5" customHeight="1">
      <c r="A46" s="234"/>
    </row>
    <row r="47" spans="1:2" s="235" customFormat="1" ht="15.75">
      <c r="A47" s="230" t="s">
        <v>1689</v>
      </c>
    </row>
    <row r="48" spans="1:2" s="235" customFormat="1" ht="15.75">
      <c r="A48" s="230" t="s">
        <v>1690</v>
      </c>
    </row>
    <row r="49" spans="1:6" s="235" customFormat="1" ht="12.75" customHeight="1">
      <c r="A49" s="481"/>
      <c r="B49" s="888" t="s">
        <v>1691</v>
      </c>
      <c r="C49" s="888" t="s">
        <v>1692</v>
      </c>
      <c r="D49" s="888" t="s">
        <v>1693</v>
      </c>
      <c r="E49" s="888" t="s">
        <v>1694</v>
      </c>
      <c r="F49" s="889" t="s">
        <v>1695</v>
      </c>
    </row>
    <row r="50" spans="1:6" s="235" customFormat="1" ht="12.75" customHeight="1">
      <c r="A50" s="595" t="s">
        <v>1696</v>
      </c>
      <c r="B50" s="232"/>
      <c r="C50" s="232"/>
      <c r="D50" s="232"/>
      <c r="E50" s="232"/>
      <c r="F50" s="474"/>
    </row>
    <row r="51" spans="1:6" s="235" customFormat="1" ht="12.75" customHeight="1">
      <c r="A51" s="244" t="s">
        <v>1697</v>
      </c>
      <c r="B51" s="232"/>
      <c r="C51" s="232"/>
      <c r="D51" s="232"/>
      <c r="E51" s="232"/>
      <c r="F51" s="474"/>
    </row>
    <row r="52" spans="1:6" s="235" customFormat="1" ht="12.75" customHeight="1">
      <c r="A52" s="884" t="s">
        <v>1698</v>
      </c>
      <c r="B52" s="232"/>
      <c r="C52" s="232"/>
      <c r="D52" s="232"/>
      <c r="E52" s="232"/>
      <c r="F52" s="474"/>
    </row>
    <row r="53" spans="1:6" s="235" customFormat="1" ht="12.75" customHeight="1">
      <c r="A53" s="244" t="s">
        <v>1267</v>
      </c>
      <c r="B53" s="232"/>
      <c r="C53" s="232"/>
      <c r="D53" s="232"/>
      <c r="E53" s="232"/>
      <c r="F53" s="474"/>
    </row>
    <row r="54" spans="1:6" s="235" customFormat="1" ht="12.75" customHeight="1">
      <c r="A54" s="884" t="s">
        <v>1699</v>
      </c>
      <c r="B54" s="232"/>
      <c r="C54" s="232"/>
      <c r="D54" s="232"/>
      <c r="E54" s="232"/>
      <c r="F54" s="474"/>
    </row>
    <row r="55" spans="1:6" s="235" customFormat="1" ht="12.75" customHeight="1">
      <c r="A55" s="244" t="s">
        <v>612</v>
      </c>
      <c r="B55" s="232"/>
      <c r="C55" s="232"/>
      <c r="D55" s="232"/>
      <c r="E55" s="232"/>
      <c r="F55" s="474"/>
    </row>
    <row r="56" spans="1:6" s="235" customFormat="1" ht="12.75" customHeight="1">
      <c r="A56" s="884" t="s">
        <v>1700</v>
      </c>
      <c r="B56" s="232"/>
      <c r="C56" s="232"/>
      <c r="D56" s="232"/>
      <c r="E56" s="232"/>
      <c r="F56" s="474"/>
    </row>
    <row r="57" spans="1:6" s="235" customFormat="1" ht="12.75" customHeight="1">
      <c r="A57" s="885"/>
      <c r="B57" s="882"/>
      <c r="C57" s="882"/>
      <c r="D57" s="882"/>
      <c r="E57" s="882"/>
      <c r="F57" s="883"/>
    </row>
    <row r="58" spans="1:6" s="235" customFormat="1" ht="12.75" customHeight="1">
      <c r="A58" s="595" t="s">
        <v>1701</v>
      </c>
      <c r="B58" s="232"/>
      <c r="C58" s="232"/>
      <c r="D58" s="232"/>
      <c r="E58" s="232"/>
      <c r="F58" s="474"/>
    </row>
    <row r="59" spans="1:6" s="235" customFormat="1" ht="12.75" customHeight="1">
      <c r="A59" s="244" t="s">
        <v>1702</v>
      </c>
      <c r="B59" s="232"/>
      <c r="C59" s="232"/>
      <c r="D59" s="232"/>
      <c r="E59" s="232"/>
      <c r="F59" s="474"/>
    </row>
    <row r="60" spans="1:6" s="235" customFormat="1" ht="12.75" customHeight="1">
      <c r="A60" s="886"/>
      <c r="B60" s="882"/>
      <c r="C60" s="882"/>
      <c r="D60" s="882"/>
      <c r="E60" s="882"/>
      <c r="F60" s="883"/>
    </row>
    <row r="61" spans="1:6" s="235" customFormat="1" ht="12.75" customHeight="1">
      <c r="A61" s="595" t="s">
        <v>955</v>
      </c>
      <c r="B61" s="890"/>
      <c r="C61" s="890"/>
      <c r="D61" s="890"/>
      <c r="E61" s="890"/>
      <c r="F61" s="891"/>
    </row>
    <row r="62" spans="1:6" s="235" customFormat="1" ht="12.75" customHeight="1">
      <c r="A62" s="244" t="s">
        <v>1703</v>
      </c>
      <c r="B62" s="890"/>
      <c r="C62" s="890"/>
      <c r="D62" s="890"/>
      <c r="E62" s="890"/>
      <c r="F62" s="891"/>
    </row>
    <row r="63" spans="1:6" s="235" customFormat="1" ht="12.75" customHeight="1">
      <c r="A63" s="884" t="s">
        <v>1704</v>
      </c>
      <c r="B63" s="890"/>
      <c r="C63" s="890"/>
      <c r="D63" s="890"/>
      <c r="E63" s="890"/>
      <c r="F63" s="891"/>
    </row>
    <row r="64" spans="1:6" s="235" customFormat="1" ht="12.75" customHeight="1">
      <c r="A64" s="244" t="s">
        <v>1705</v>
      </c>
      <c r="B64" s="890"/>
      <c r="C64" s="890"/>
      <c r="D64" s="890"/>
      <c r="E64" s="890"/>
      <c r="F64" s="891"/>
    </row>
    <row r="65" spans="1:6" s="235" customFormat="1" ht="12.75" customHeight="1">
      <c r="A65" s="884" t="s">
        <v>1706</v>
      </c>
      <c r="B65" s="890"/>
      <c r="C65" s="890"/>
      <c r="D65" s="890"/>
      <c r="E65" s="890"/>
      <c r="F65" s="891"/>
    </row>
    <row r="66" spans="1:6" s="235" customFormat="1" ht="12.75" customHeight="1">
      <c r="A66" s="244" t="s">
        <v>1707</v>
      </c>
      <c r="B66" s="890"/>
      <c r="C66" s="890"/>
      <c r="D66" s="890"/>
      <c r="E66" s="890"/>
      <c r="F66" s="891"/>
    </row>
    <row r="67" spans="1:6" s="235" customFormat="1" ht="12.75" customHeight="1">
      <c r="A67" s="884" t="s">
        <v>1708</v>
      </c>
      <c r="B67" s="890"/>
      <c r="C67" s="890"/>
      <c r="D67" s="890"/>
      <c r="E67" s="890"/>
      <c r="F67" s="891"/>
    </row>
    <row r="68" spans="1:6" s="235" customFormat="1" ht="12.75" customHeight="1">
      <c r="A68" s="314"/>
      <c r="B68" s="882"/>
      <c r="C68" s="882"/>
      <c r="D68" s="882"/>
      <c r="E68" s="882"/>
      <c r="F68" s="883"/>
    </row>
    <row r="69" spans="1:6" s="235" customFormat="1" ht="12.75" customHeight="1">
      <c r="A69" s="595" t="s">
        <v>1709</v>
      </c>
      <c r="B69" s="890"/>
      <c r="C69" s="890"/>
      <c r="D69" s="890"/>
      <c r="E69" s="890"/>
      <c r="F69" s="891"/>
    </row>
    <row r="70" spans="1:6" s="235" customFormat="1" ht="12.75" customHeight="1">
      <c r="A70" s="244" t="s">
        <v>1710</v>
      </c>
      <c r="B70" s="232"/>
      <c r="C70" s="232"/>
      <c r="D70" s="232"/>
      <c r="E70" s="232"/>
      <c r="F70" s="474"/>
    </row>
    <row r="71" spans="1:6" s="235" customFormat="1" ht="12.75" customHeight="1">
      <c r="A71" s="244" t="s">
        <v>1711</v>
      </c>
      <c r="B71" s="232"/>
      <c r="C71" s="232"/>
      <c r="D71" s="232"/>
      <c r="E71" s="232"/>
      <c r="F71" s="474"/>
    </row>
    <row r="72" spans="1:6" s="235" customFormat="1" ht="12.75" customHeight="1">
      <c r="A72" s="887" t="s">
        <v>1712</v>
      </c>
      <c r="B72" s="892"/>
      <c r="C72" s="892"/>
      <c r="D72" s="892"/>
      <c r="E72" s="892"/>
      <c r="F72" s="893"/>
    </row>
    <row r="73" spans="1:6" s="235" customFormat="1">
      <c r="A73" s="894" t="s">
        <v>1713</v>
      </c>
    </row>
    <row r="74" spans="1:6" s="235" customFormat="1">
      <c r="A74" s="894" t="s">
        <v>1714</v>
      </c>
    </row>
    <row r="75" spans="1:6" s="235" customFormat="1">
      <c r="A75" s="894" t="s">
        <v>1715</v>
      </c>
    </row>
    <row r="76" spans="1:6" s="235" customFormat="1">
      <c r="A76" s="894" t="s">
        <v>1716</v>
      </c>
    </row>
    <row r="77" spans="1:6" s="235" customFormat="1">
      <c r="A77" s="894" t="s">
        <v>1717</v>
      </c>
    </row>
    <row r="78" spans="1:6" s="235" customFormat="1" ht="6.75" customHeight="1">
      <c r="A78" s="234"/>
    </row>
    <row r="79" spans="1:6" s="235" customFormat="1" ht="15" customHeight="1">
      <c r="A79" s="283" t="s">
        <v>1718</v>
      </c>
    </row>
    <row r="80" spans="1:6" s="235" customFormat="1" ht="15" customHeight="1">
      <c r="A80" s="283"/>
    </row>
    <row r="81" spans="1:4" s="235" customFormat="1" ht="76.5">
      <c r="A81" s="759" t="s">
        <v>1719</v>
      </c>
      <c r="B81" s="479" t="s">
        <v>1720</v>
      </c>
      <c r="C81" s="479" t="s">
        <v>1721</v>
      </c>
      <c r="D81" s="762" t="s">
        <v>985</v>
      </c>
    </row>
    <row r="82" spans="1:4" s="235" customFormat="1" ht="15" customHeight="1">
      <c r="A82" s="760" t="s">
        <v>1722</v>
      </c>
      <c r="B82" s="232"/>
      <c r="C82" s="232"/>
      <c r="D82" s="233"/>
    </row>
    <row r="83" spans="1:4" s="235" customFormat="1" ht="15" customHeight="1">
      <c r="A83" s="760" t="s">
        <v>1723</v>
      </c>
      <c r="B83" s="232"/>
      <c r="C83" s="232"/>
      <c r="D83" s="233"/>
    </row>
    <row r="84" spans="1:4" s="235" customFormat="1" ht="15" customHeight="1">
      <c r="A84" s="760" t="s">
        <v>1724</v>
      </c>
      <c r="B84" s="232"/>
      <c r="C84" s="232"/>
      <c r="D84" s="233"/>
    </row>
    <row r="85" spans="1:4" s="235" customFormat="1" ht="15" customHeight="1">
      <c r="A85" s="760" t="s">
        <v>1725</v>
      </c>
      <c r="B85" s="757"/>
      <c r="C85" s="757"/>
      <c r="D85" s="758"/>
    </row>
    <row r="86" spans="1:4" s="235" customFormat="1" ht="15" customHeight="1">
      <c r="A86" s="760" t="s">
        <v>1726</v>
      </c>
      <c r="B86" s="757"/>
      <c r="C86" s="757"/>
      <c r="D86" s="758"/>
    </row>
    <row r="87" spans="1:4" s="235" customFormat="1" ht="15" customHeight="1">
      <c r="A87" s="760" t="s">
        <v>1727</v>
      </c>
      <c r="B87" s="757"/>
      <c r="C87" s="757"/>
      <c r="D87" s="758"/>
    </row>
    <row r="88" spans="1:4" s="235" customFormat="1" ht="15" customHeight="1">
      <c r="A88" s="760" t="s">
        <v>1728</v>
      </c>
      <c r="B88" s="757"/>
      <c r="C88" s="757"/>
      <c r="D88" s="758"/>
    </row>
    <row r="89" spans="1:4" s="235" customFormat="1" ht="15" customHeight="1">
      <c r="A89" s="760" t="s">
        <v>1729</v>
      </c>
      <c r="B89" s="757"/>
      <c r="C89" s="757"/>
      <c r="D89" s="758"/>
    </row>
    <row r="90" spans="1:4" s="235" customFormat="1" ht="15" customHeight="1">
      <c r="A90" s="760" t="s">
        <v>1730</v>
      </c>
      <c r="B90" s="757"/>
      <c r="C90" s="757"/>
      <c r="D90" s="758"/>
    </row>
    <row r="91" spans="1:4" s="235" customFormat="1" ht="15" customHeight="1">
      <c r="A91" s="760" t="s">
        <v>1731</v>
      </c>
      <c r="B91" s="757"/>
      <c r="C91" s="757"/>
      <c r="D91" s="758"/>
    </row>
    <row r="92" spans="1:4" s="235" customFormat="1" ht="15" customHeight="1">
      <c r="A92" s="760" t="s">
        <v>1732</v>
      </c>
      <c r="B92" s="757"/>
      <c r="C92" s="757"/>
      <c r="D92" s="758"/>
    </row>
    <row r="93" spans="1:4" s="235" customFormat="1" ht="15" customHeight="1">
      <c r="A93" s="760" t="s">
        <v>1733</v>
      </c>
      <c r="B93" s="757"/>
      <c r="C93" s="757"/>
      <c r="D93" s="758"/>
    </row>
    <row r="94" spans="1:4" s="235" customFormat="1" ht="15" customHeight="1">
      <c r="A94" s="760" t="s">
        <v>1734</v>
      </c>
      <c r="B94" s="757"/>
      <c r="C94" s="757"/>
      <c r="D94" s="758"/>
    </row>
    <row r="95" spans="1:4" s="235" customFormat="1" ht="15" customHeight="1">
      <c r="A95" s="760" t="s">
        <v>1735</v>
      </c>
      <c r="B95" s="757"/>
      <c r="C95" s="757"/>
      <c r="D95" s="758"/>
    </row>
    <row r="96" spans="1:4" s="235" customFormat="1" ht="15" customHeight="1">
      <c r="A96" s="760" t="s">
        <v>1736</v>
      </c>
      <c r="B96" s="757"/>
      <c r="C96" s="757"/>
      <c r="D96" s="758"/>
    </row>
    <row r="97" spans="1:4" s="235" customFormat="1" ht="15" customHeight="1">
      <c r="A97" s="760" t="s">
        <v>1737</v>
      </c>
      <c r="B97" s="757"/>
      <c r="C97" s="757"/>
      <c r="D97" s="758"/>
    </row>
    <row r="98" spans="1:4" s="235" customFormat="1" ht="15" customHeight="1">
      <c r="A98" s="760" t="s">
        <v>1738</v>
      </c>
      <c r="B98" s="757"/>
      <c r="C98" s="757"/>
      <c r="D98" s="758"/>
    </row>
    <row r="99" spans="1:4" s="235" customFormat="1" ht="15" customHeight="1">
      <c r="A99" s="760" t="s">
        <v>1739</v>
      </c>
      <c r="B99" s="757"/>
      <c r="C99" s="757"/>
      <c r="D99" s="758"/>
    </row>
    <row r="100" spans="1:4" s="235" customFormat="1" ht="15" customHeight="1">
      <c r="A100" s="760" t="s">
        <v>1740</v>
      </c>
      <c r="B100" s="757"/>
      <c r="C100" s="757"/>
      <c r="D100" s="758"/>
    </row>
    <row r="101" spans="1:4" s="235" customFormat="1" ht="15" customHeight="1">
      <c r="A101" s="761" t="s">
        <v>1741</v>
      </c>
      <c r="B101" s="475"/>
      <c r="C101" s="475"/>
      <c r="D101" s="756"/>
    </row>
    <row r="102" spans="1:4" s="235" customFormat="1" ht="7.5" customHeight="1">
      <c r="A102" s="234"/>
    </row>
    <row r="103" spans="1:4" s="235" customFormat="1" ht="7.5" customHeight="1">
      <c r="A103" s="255"/>
    </row>
    <row r="104" spans="1:4" s="235" customFormat="1" ht="15.75" customHeight="1">
      <c r="A104" s="230" t="s">
        <v>1742</v>
      </c>
    </row>
    <row r="105" spans="1:4" s="235" customFormat="1" ht="8.25" customHeight="1">
      <c r="A105" s="255"/>
    </row>
    <row r="106" spans="1:4" s="235" customFormat="1" ht="16.5" customHeight="1">
      <c r="A106" s="283" t="s">
        <v>1743</v>
      </c>
    </row>
    <row r="107" spans="1:4" s="235" customFormat="1" ht="12.75" customHeight="1">
      <c r="A107" s="1369" t="s">
        <v>1001</v>
      </c>
      <c r="B107" s="1366" t="s">
        <v>1744</v>
      </c>
      <c r="C107" s="1367"/>
      <c r="D107" s="1368"/>
    </row>
    <row r="108" spans="1:4" s="235" customFormat="1" ht="25.5">
      <c r="A108" s="1370"/>
      <c r="B108" s="477" t="s">
        <v>1745</v>
      </c>
      <c r="C108" s="477" t="s">
        <v>1273</v>
      </c>
      <c r="D108" s="478" t="s">
        <v>1746</v>
      </c>
    </row>
    <row r="109" spans="1:4" s="235" customFormat="1" ht="12.75" customHeight="1">
      <c r="A109" s="314" t="s">
        <v>1747</v>
      </c>
      <c r="B109" s="232"/>
      <c r="C109" s="232"/>
      <c r="D109" s="474"/>
    </row>
    <row r="110" spans="1:4" s="235" customFormat="1" ht="12.75" customHeight="1">
      <c r="A110" s="940" t="s">
        <v>1748</v>
      </c>
      <c r="B110" s="232"/>
      <c r="C110" s="232"/>
      <c r="D110" s="474"/>
    </row>
    <row r="111" spans="1:4" s="235" customFormat="1" ht="12.75" customHeight="1">
      <c r="A111" s="314" t="s">
        <v>1749</v>
      </c>
      <c r="B111" s="232"/>
      <c r="C111" s="232"/>
      <c r="D111" s="474"/>
    </row>
    <row r="112" spans="1:4" s="235" customFormat="1" ht="12.75" customHeight="1">
      <c r="A112" s="940" t="s">
        <v>1748</v>
      </c>
      <c r="B112" s="232"/>
      <c r="C112" s="232"/>
      <c r="D112" s="474"/>
    </row>
    <row r="113" spans="1:7" s="235" customFormat="1" ht="12.75" customHeight="1">
      <c r="A113" s="314" t="s">
        <v>1750</v>
      </c>
      <c r="B113" s="232"/>
      <c r="C113" s="232"/>
      <c r="D113" s="474"/>
    </row>
    <row r="114" spans="1:7" s="235" customFormat="1" ht="12.75" customHeight="1">
      <c r="A114" s="940" t="s">
        <v>1748</v>
      </c>
      <c r="B114" s="232"/>
      <c r="C114" s="232"/>
      <c r="D114" s="474"/>
    </row>
    <row r="115" spans="1:7" s="235" customFormat="1" ht="12.75" customHeight="1">
      <c r="A115" s="405" t="s">
        <v>1751</v>
      </c>
      <c r="B115" s="475"/>
      <c r="C115" s="475"/>
      <c r="D115" s="476"/>
    </row>
    <row r="116" spans="1:7" s="235" customFormat="1" ht="12" customHeight="1">
      <c r="A116" s="255"/>
    </row>
    <row r="117" spans="1:7" s="235" customFormat="1" ht="32.25" customHeight="1">
      <c r="A117" s="1371" t="s">
        <v>1752</v>
      </c>
      <c r="B117" s="1371"/>
      <c r="C117" s="1371"/>
      <c r="D117" s="1371"/>
      <c r="E117" s="1371"/>
      <c r="F117" s="1371"/>
      <c r="G117" s="1371"/>
    </row>
    <row r="118" spans="1:7" s="235" customFormat="1" ht="24.75" customHeight="1">
      <c r="A118" s="1360" t="s">
        <v>1753</v>
      </c>
      <c r="B118" s="1362" t="s">
        <v>1754</v>
      </c>
      <c r="C118" s="1364" t="s">
        <v>1755</v>
      </c>
      <c r="D118" s="1365"/>
      <c r="E118" s="1366" t="s">
        <v>1756</v>
      </c>
      <c r="F118" s="1367"/>
      <c r="G118" s="1368"/>
    </row>
    <row r="119" spans="1:7" s="235" customFormat="1" ht="39" customHeight="1">
      <c r="A119" s="1361"/>
      <c r="B119" s="1363"/>
      <c r="C119" s="477" t="s">
        <v>985</v>
      </c>
      <c r="D119" s="477" t="s">
        <v>1757</v>
      </c>
      <c r="E119" s="477" t="s">
        <v>985</v>
      </c>
      <c r="F119" s="477" t="s">
        <v>1758</v>
      </c>
      <c r="G119" s="478" t="s">
        <v>1757</v>
      </c>
    </row>
    <row r="120" spans="1:7" s="235" customFormat="1" ht="12.75" customHeight="1">
      <c r="A120" s="244" t="s">
        <v>1759</v>
      </c>
      <c r="B120" s="232"/>
      <c r="C120" s="232"/>
      <c r="D120" s="232"/>
      <c r="E120" s="232"/>
      <c r="F120" s="232"/>
      <c r="G120" s="474"/>
    </row>
    <row r="121" spans="1:7" s="235" customFormat="1" ht="12.75" customHeight="1">
      <c r="A121" s="244" t="s">
        <v>1760</v>
      </c>
      <c r="B121" s="232"/>
      <c r="C121" s="232"/>
      <c r="D121" s="232"/>
      <c r="E121" s="232"/>
      <c r="F121" s="232"/>
      <c r="G121" s="474"/>
    </row>
    <row r="122" spans="1:7" s="235" customFormat="1" ht="12.75" customHeight="1">
      <c r="A122" s="244" t="s">
        <v>1761</v>
      </c>
      <c r="B122" s="232"/>
      <c r="C122" s="232"/>
      <c r="D122" s="232"/>
      <c r="E122" s="232"/>
      <c r="F122" s="232"/>
      <c r="G122" s="474"/>
    </row>
    <row r="123" spans="1:7" s="235" customFormat="1" ht="12.75" customHeight="1">
      <c r="A123" s="482" t="s">
        <v>1762</v>
      </c>
      <c r="B123" s="475"/>
      <c r="C123" s="475"/>
      <c r="D123" s="475"/>
      <c r="E123" s="475"/>
      <c r="F123" s="475"/>
      <c r="G123" s="476"/>
    </row>
    <row r="124" spans="1:7" s="235" customFormat="1" ht="7.5" customHeight="1">
      <c r="A124" s="236"/>
    </row>
    <row r="125" spans="1:7" s="235" customFormat="1" ht="12.75" customHeight="1">
      <c r="A125" s="236"/>
    </row>
  </sheetData>
  <mergeCells count="7">
    <mergeCell ref="A118:A119"/>
    <mergeCell ref="B118:B119"/>
    <mergeCell ref="C118:D118"/>
    <mergeCell ref="E118:G118"/>
    <mergeCell ref="B107:D107"/>
    <mergeCell ref="A107:A108"/>
    <mergeCell ref="A117:G117"/>
  </mergeCells>
  <pageMargins left="0.15748031496063" right="0.15748031496063" top="0.43307086614173201" bottom="0.43307086614173201" header="0.27559055118110198" footer="0.27559055118110198"/>
  <pageSetup scale="85" fitToHeight="3" orientation="landscape" r:id="rId1"/>
  <headerFooter alignWithMargins="0">
    <oddFooter>&amp;C&amp;A-&amp;P</oddFooter>
  </headerFooter>
  <rowBreaks count="1" manualBreakCount="1">
    <brk id="45" max="7" man="1"/>
  </rowBreak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81"/>
  <sheetViews>
    <sheetView view="pageBreakPreview" zoomScaleNormal="100" zoomScaleSheetLayoutView="100" workbookViewId="0"/>
  </sheetViews>
  <sheetFormatPr defaultColWidth="9.140625" defaultRowHeight="12.75"/>
  <cols>
    <col min="1" max="1" width="64.5703125" style="603" customWidth="1"/>
    <col min="2" max="2" width="13.85546875" style="603" customWidth="1"/>
    <col min="3" max="3" width="12.5703125" style="603" customWidth="1"/>
    <col min="4" max="4" width="12.85546875" style="603" customWidth="1"/>
    <col min="5" max="6" width="11.28515625" style="603" customWidth="1"/>
    <col min="7" max="7" width="12.85546875" style="603" customWidth="1"/>
    <col min="8" max="27" width="11.28515625" style="603" customWidth="1"/>
    <col min="28" max="16384" width="9.140625" style="603"/>
  </cols>
  <sheetData>
    <row r="1" spans="1:6" ht="18">
      <c r="A1" s="652" t="s">
        <v>1277</v>
      </c>
    </row>
    <row r="2" spans="1:6" ht="20.25">
      <c r="A2" s="486" t="s">
        <v>1278</v>
      </c>
    </row>
    <row r="3" spans="1:6" ht="6.75" customHeight="1">
      <c r="A3" s="486"/>
    </row>
    <row r="4" spans="1:6" ht="15.75">
      <c r="A4" s="483" t="s">
        <v>1763</v>
      </c>
      <c r="B4" s="515"/>
      <c r="C4" s="515"/>
      <c r="D4" s="515"/>
      <c r="E4" s="515"/>
      <c r="F4" s="515"/>
    </row>
    <row r="5" spans="1:6" ht="12.75" customHeight="1">
      <c r="A5" s="1062"/>
      <c r="B5" s="515"/>
      <c r="C5" s="515"/>
      <c r="D5" s="515"/>
      <c r="E5" s="515"/>
      <c r="F5" s="515"/>
    </row>
    <row r="6" spans="1:6" ht="12.75" customHeight="1">
      <c r="A6" s="508"/>
      <c r="B6" s="1063" t="s">
        <v>1691</v>
      </c>
      <c r="C6" s="1063" t="s">
        <v>1692</v>
      </c>
      <c r="D6" s="1063" t="s">
        <v>1693</v>
      </c>
      <c r="E6" s="1063" t="s">
        <v>1694</v>
      </c>
      <c r="F6" s="1064" t="s">
        <v>1695</v>
      </c>
    </row>
    <row r="7" spans="1:6" ht="12.75" customHeight="1">
      <c r="A7" s="1065" t="s">
        <v>1350</v>
      </c>
      <c r="B7" s="691">
        <f>+malibünye2!B50</f>
        <v>0</v>
      </c>
      <c r="C7" s="691">
        <f>+malibünye2!C50</f>
        <v>0</v>
      </c>
      <c r="D7" s="691">
        <f>+malibünye2!D50</f>
        <v>0</v>
      </c>
      <c r="E7" s="691">
        <f>+malibünye2!E50</f>
        <v>0</v>
      </c>
      <c r="F7" s="713">
        <f>+malibünye2!F50</f>
        <v>0</v>
      </c>
    </row>
    <row r="8" spans="1:6" ht="12.75" customHeight="1">
      <c r="A8" s="501" t="s">
        <v>1764</v>
      </c>
      <c r="B8" s="691">
        <f>+malibünye2!B51</f>
        <v>0</v>
      </c>
      <c r="C8" s="691">
        <f>+malibünye2!C51</f>
        <v>0</v>
      </c>
      <c r="D8" s="691">
        <f>+malibünye2!D51</f>
        <v>0</v>
      </c>
      <c r="E8" s="691">
        <f>+malibünye2!E51</f>
        <v>0</v>
      </c>
      <c r="F8" s="713">
        <f>+malibünye2!F51</f>
        <v>0</v>
      </c>
    </row>
    <row r="9" spans="1:6" ht="12.75" customHeight="1">
      <c r="A9" s="1066" t="s">
        <v>1765</v>
      </c>
      <c r="B9" s="691">
        <f>+malibünye2!B52</f>
        <v>0</v>
      </c>
      <c r="C9" s="691">
        <f>+malibünye2!C52</f>
        <v>0</v>
      </c>
      <c r="D9" s="691">
        <f>+malibünye2!D52</f>
        <v>0</v>
      </c>
      <c r="E9" s="691">
        <f>+malibünye2!E52</f>
        <v>0</v>
      </c>
      <c r="F9" s="713">
        <f>+malibünye2!F52</f>
        <v>0</v>
      </c>
    </row>
    <row r="10" spans="1:6" ht="12.75" customHeight="1">
      <c r="A10" s="501" t="s">
        <v>1639</v>
      </c>
      <c r="B10" s="691">
        <f>+malibünye2!B53</f>
        <v>0</v>
      </c>
      <c r="C10" s="691">
        <f>+malibünye2!C53</f>
        <v>0</v>
      </c>
      <c r="D10" s="691">
        <f>+malibünye2!D53</f>
        <v>0</v>
      </c>
      <c r="E10" s="691">
        <f>+malibünye2!E53</f>
        <v>0</v>
      </c>
      <c r="F10" s="713">
        <f>+malibünye2!F53</f>
        <v>0</v>
      </c>
    </row>
    <row r="11" spans="1:6" ht="12.75" customHeight="1">
      <c r="A11" s="1066" t="s">
        <v>1766</v>
      </c>
      <c r="B11" s="691">
        <f>+malibünye2!B54</f>
        <v>0</v>
      </c>
      <c r="C11" s="691">
        <f>+malibünye2!C54</f>
        <v>0</v>
      </c>
      <c r="D11" s="691">
        <f>+malibünye2!D54</f>
        <v>0</v>
      </c>
      <c r="E11" s="691">
        <f>+malibünye2!E54</f>
        <v>0</v>
      </c>
      <c r="F11" s="713">
        <f>+malibünye2!F54</f>
        <v>0</v>
      </c>
    </row>
    <row r="12" spans="1:6" ht="12.75" customHeight="1">
      <c r="A12" s="501" t="s">
        <v>1767</v>
      </c>
      <c r="B12" s="691">
        <f>+malibünye2!B55</f>
        <v>0</v>
      </c>
      <c r="C12" s="691">
        <f>+malibünye2!C55</f>
        <v>0</v>
      </c>
      <c r="D12" s="691">
        <f>+malibünye2!D55</f>
        <v>0</v>
      </c>
      <c r="E12" s="691">
        <f>+malibünye2!E55</f>
        <v>0</v>
      </c>
      <c r="F12" s="713">
        <f>+malibünye2!F55</f>
        <v>0</v>
      </c>
    </row>
    <row r="13" spans="1:6" ht="12.75" customHeight="1">
      <c r="A13" s="1066" t="s">
        <v>1768</v>
      </c>
      <c r="B13" s="691">
        <f>+malibünye2!B56</f>
        <v>0</v>
      </c>
      <c r="C13" s="691">
        <f>+malibünye2!C56</f>
        <v>0</v>
      </c>
      <c r="D13" s="691">
        <f>+malibünye2!D56</f>
        <v>0</v>
      </c>
      <c r="E13" s="691">
        <f>+malibünye2!E56</f>
        <v>0</v>
      </c>
      <c r="F13" s="713">
        <f>+malibünye2!F56</f>
        <v>0</v>
      </c>
    </row>
    <row r="14" spans="1:6" ht="12.75" customHeight="1">
      <c r="A14" s="1067"/>
      <c r="B14" s="1068"/>
      <c r="C14" s="1068"/>
      <c r="D14" s="1068"/>
      <c r="E14" s="1068"/>
      <c r="F14" s="1069"/>
    </row>
    <row r="15" spans="1:6" ht="12.75" customHeight="1">
      <c r="A15" s="1065" t="s">
        <v>1769</v>
      </c>
      <c r="B15" s="691">
        <f>+malibünye2!B58</f>
        <v>0</v>
      </c>
      <c r="C15" s="691">
        <f>+malibünye2!C58</f>
        <v>0</v>
      </c>
      <c r="D15" s="691">
        <f>+malibünye2!D58</f>
        <v>0</v>
      </c>
      <c r="E15" s="691">
        <f>+malibünye2!E58</f>
        <v>0</v>
      </c>
      <c r="F15" s="713">
        <f>+malibünye2!F58</f>
        <v>0</v>
      </c>
    </row>
    <row r="16" spans="1:6" ht="12.75" customHeight="1">
      <c r="A16" s="501" t="s">
        <v>1352</v>
      </c>
      <c r="B16" s="691">
        <f>+malibünye2!B59</f>
        <v>0</v>
      </c>
      <c r="C16" s="691">
        <f>+malibünye2!C59</f>
        <v>0</v>
      </c>
      <c r="D16" s="691">
        <f>+malibünye2!D59</f>
        <v>0</v>
      </c>
      <c r="E16" s="691">
        <f>+malibünye2!E59</f>
        <v>0</v>
      </c>
      <c r="F16" s="713">
        <f>+malibünye2!F59</f>
        <v>0</v>
      </c>
    </row>
    <row r="17" spans="1:6" ht="12.75" customHeight="1">
      <c r="A17" s="1070"/>
      <c r="B17" s="1068"/>
      <c r="C17" s="1068"/>
      <c r="D17" s="1068"/>
      <c r="E17" s="1068"/>
      <c r="F17" s="1069"/>
    </row>
    <row r="18" spans="1:6" ht="12.75" customHeight="1">
      <c r="A18" s="1065" t="s">
        <v>1353</v>
      </c>
      <c r="B18" s="706">
        <f>+malibünye2!B61</f>
        <v>0</v>
      </c>
      <c r="C18" s="706">
        <f>+malibünye2!C61</f>
        <v>0</v>
      </c>
      <c r="D18" s="706">
        <f>+malibünye2!D61</f>
        <v>0</v>
      </c>
      <c r="E18" s="706">
        <f>+malibünye2!E61</f>
        <v>0</v>
      </c>
      <c r="F18" s="707">
        <f>+malibünye2!F61</f>
        <v>0</v>
      </c>
    </row>
    <row r="19" spans="1:6" ht="12.75" customHeight="1">
      <c r="A19" s="501" t="s">
        <v>1770</v>
      </c>
      <c r="B19" s="706">
        <f>+malibünye2!B62</f>
        <v>0</v>
      </c>
      <c r="C19" s="706">
        <f>+malibünye2!C62</f>
        <v>0</v>
      </c>
      <c r="D19" s="706">
        <f>+malibünye2!D62</f>
        <v>0</v>
      </c>
      <c r="E19" s="706">
        <f>+malibünye2!E62</f>
        <v>0</v>
      </c>
      <c r="F19" s="707">
        <f>+malibünye2!F62</f>
        <v>0</v>
      </c>
    </row>
    <row r="20" spans="1:6" ht="12.75" customHeight="1">
      <c r="A20" s="1066" t="s">
        <v>1771</v>
      </c>
      <c r="B20" s="706">
        <f>+malibünye2!B63</f>
        <v>0</v>
      </c>
      <c r="C20" s="706">
        <f>+malibünye2!C63</f>
        <v>0</v>
      </c>
      <c r="D20" s="706">
        <f>+malibünye2!D63</f>
        <v>0</v>
      </c>
      <c r="E20" s="706">
        <f>+malibünye2!E63</f>
        <v>0</v>
      </c>
      <c r="F20" s="707">
        <f>+malibünye2!F63</f>
        <v>0</v>
      </c>
    </row>
    <row r="21" spans="1:6" ht="12.75" customHeight="1">
      <c r="A21" s="501" t="s">
        <v>1355</v>
      </c>
      <c r="B21" s="706">
        <f>+malibünye2!B64</f>
        <v>0</v>
      </c>
      <c r="C21" s="706">
        <f>+malibünye2!C64</f>
        <v>0</v>
      </c>
      <c r="D21" s="706">
        <f>+malibünye2!D64</f>
        <v>0</v>
      </c>
      <c r="E21" s="706">
        <f>+malibünye2!E64</f>
        <v>0</v>
      </c>
      <c r="F21" s="707">
        <f>+malibünye2!F64</f>
        <v>0</v>
      </c>
    </row>
    <row r="22" spans="1:6" ht="12.75" customHeight="1">
      <c r="A22" s="1066" t="s">
        <v>1772</v>
      </c>
      <c r="B22" s="706">
        <f>+malibünye2!B65</f>
        <v>0</v>
      </c>
      <c r="C22" s="706">
        <f>+malibünye2!C65</f>
        <v>0</v>
      </c>
      <c r="D22" s="706">
        <f>+malibünye2!D65</f>
        <v>0</v>
      </c>
      <c r="E22" s="706">
        <f>+malibünye2!E65</f>
        <v>0</v>
      </c>
      <c r="F22" s="707">
        <f>+malibünye2!F65</f>
        <v>0</v>
      </c>
    </row>
    <row r="23" spans="1:6" ht="12.75" customHeight="1">
      <c r="A23" s="501" t="s">
        <v>1773</v>
      </c>
      <c r="B23" s="706">
        <f>+malibünye2!B66</f>
        <v>0</v>
      </c>
      <c r="C23" s="706">
        <f>+malibünye2!C66</f>
        <v>0</v>
      </c>
      <c r="D23" s="706">
        <f>+malibünye2!D66</f>
        <v>0</v>
      </c>
      <c r="E23" s="706">
        <f>+malibünye2!E66</f>
        <v>0</v>
      </c>
      <c r="F23" s="707">
        <f>+malibünye2!F66</f>
        <v>0</v>
      </c>
    </row>
    <row r="24" spans="1:6" ht="12.75" customHeight="1">
      <c r="A24" s="1066" t="s">
        <v>1774</v>
      </c>
      <c r="B24" s="706">
        <f>+malibünye2!B67</f>
        <v>0</v>
      </c>
      <c r="C24" s="706">
        <f>+malibünye2!C67</f>
        <v>0</v>
      </c>
      <c r="D24" s="706">
        <f>+malibünye2!D67</f>
        <v>0</v>
      </c>
      <c r="E24" s="706">
        <f>+malibünye2!E67</f>
        <v>0</v>
      </c>
      <c r="F24" s="707">
        <f>+malibünye2!F67</f>
        <v>0</v>
      </c>
    </row>
    <row r="25" spans="1:6" ht="12.75" customHeight="1">
      <c r="A25" s="511"/>
      <c r="B25" s="1071"/>
      <c r="C25" s="1071"/>
      <c r="D25" s="1071"/>
      <c r="E25" s="1071"/>
      <c r="F25" s="1072"/>
    </row>
    <row r="26" spans="1:6" ht="12.75" customHeight="1">
      <c r="A26" s="1065" t="s">
        <v>1775</v>
      </c>
      <c r="B26" s="706">
        <f>+malibünye2!B69</f>
        <v>0</v>
      </c>
      <c r="C26" s="706">
        <f>+malibünye2!C69</f>
        <v>0</v>
      </c>
      <c r="D26" s="706">
        <f>+malibünye2!D69</f>
        <v>0</v>
      </c>
      <c r="E26" s="706">
        <f>+malibünye2!E69</f>
        <v>0</v>
      </c>
      <c r="F26" s="707">
        <f>+malibünye2!F69</f>
        <v>0</v>
      </c>
    </row>
    <row r="27" spans="1:6" ht="12.75" customHeight="1">
      <c r="A27" s="501" t="s">
        <v>1776</v>
      </c>
      <c r="B27" s="706">
        <f>+malibünye2!B70</f>
        <v>0</v>
      </c>
      <c r="C27" s="706">
        <f>+malibünye2!C70</f>
        <v>0</v>
      </c>
      <c r="D27" s="706">
        <f>+malibünye2!D70</f>
        <v>0</v>
      </c>
      <c r="E27" s="706">
        <f>+malibünye2!E70</f>
        <v>0</v>
      </c>
      <c r="F27" s="707">
        <f>+malibünye2!F70</f>
        <v>0</v>
      </c>
    </row>
    <row r="28" spans="1:6" ht="12.75" customHeight="1">
      <c r="A28" s="501" t="s">
        <v>1641</v>
      </c>
      <c r="B28" s="706">
        <f>+malibünye2!B71</f>
        <v>0</v>
      </c>
      <c r="C28" s="706">
        <f>+malibünye2!C71</f>
        <v>0</v>
      </c>
      <c r="D28" s="706">
        <f>+malibünye2!D71</f>
        <v>0</v>
      </c>
      <c r="E28" s="706">
        <f>+malibünye2!E71</f>
        <v>0</v>
      </c>
      <c r="F28" s="707">
        <f>+malibünye2!F71</f>
        <v>0</v>
      </c>
    </row>
    <row r="29" spans="1:6" ht="12.75" customHeight="1">
      <c r="A29" s="1073" t="s">
        <v>1777</v>
      </c>
      <c r="B29" s="706">
        <f>+malibünye2!B72</f>
        <v>0</v>
      </c>
      <c r="C29" s="706">
        <f>+malibünye2!C72</f>
        <v>0</v>
      </c>
      <c r="D29" s="706">
        <f>+malibünye2!D72</f>
        <v>0</v>
      </c>
      <c r="E29" s="706">
        <f>+malibünye2!E72</f>
        <v>0</v>
      </c>
      <c r="F29" s="707">
        <f>+malibünye2!F72</f>
        <v>0</v>
      </c>
    </row>
    <row r="30" spans="1:6" ht="12.75" customHeight="1">
      <c r="A30" s="916" t="s">
        <v>1778</v>
      </c>
      <c r="B30" s="515"/>
      <c r="C30" s="515"/>
      <c r="D30" s="515"/>
      <c r="E30" s="515"/>
      <c r="F30" s="515"/>
    </row>
    <row r="31" spans="1:6" ht="12.75" customHeight="1">
      <c r="A31" s="916" t="s">
        <v>1779</v>
      </c>
      <c r="B31" s="515"/>
      <c r="C31" s="515"/>
      <c r="D31" s="515"/>
      <c r="E31" s="515"/>
      <c r="F31" s="515"/>
    </row>
    <row r="32" spans="1:6" ht="12.75" customHeight="1">
      <c r="A32" s="916" t="s">
        <v>1780</v>
      </c>
      <c r="B32" s="515"/>
      <c r="C32" s="515"/>
      <c r="D32" s="515"/>
      <c r="E32" s="515"/>
      <c r="F32" s="515"/>
    </row>
    <row r="33" spans="1:6" ht="12.75" customHeight="1">
      <c r="A33" s="916" t="s">
        <v>1781</v>
      </c>
      <c r="B33" s="515"/>
      <c r="C33" s="515"/>
      <c r="D33" s="515"/>
      <c r="E33" s="515"/>
      <c r="F33" s="515"/>
    </row>
    <row r="34" spans="1:6" ht="12.75" customHeight="1">
      <c r="A34" s="916" t="s">
        <v>1782</v>
      </c>
      <c r="B34" s="515"/>
      <c r="C34" s="515"/>
      <c r="D34" s="515"/>
      <c r="E34" s="515"/>
      <c r="F34" s="515"/>
    </row>
    <row r="35" spans="1:6" ht="6.75" customHeight="1">
      <c r="A35" s="486"/>
    </row>
    <row r="36" spans="1:6" ht="15.75">
      <c r="A36" s="483" t="s">
        <v>1783</v>
      </c>
    </row>
    <row r="37" spans="1:6" ht="6" customHeight="1">
      <c r="A37" s="483"/>
    </row>
    <row r="38" spans="1:6" s="515" customFormat="1" ht="15" customHeight="1">
      <c r="A38" s="485" t="s">
        <v>1784</v>
      </c>
    </row>
    <row r="39" spans="1:6" s="515" customFormat="1" ht="63.75">
      <c r="A39" s="1074" t="s">
        <v>1785</v>
      </c>
      <c r="B39" s="516" t="s">
        <v>1786</v>
      </c>
      <c r="C39" s="516" t="s">
        <v>1787</v>
      </c>
      <c r="D39" s="1075" t="s">
        <v>106</v>
      </c>
    </row>
    <row r="40" spans="1:6" s="515" customFormat="1" ht="15" customHeight="1">
      <c r="A40" s="1076" t="s">
        <v>1788</v>
      </c>
      <c r="B40" s="691">
        <f>+malibünye2!B82</f>
        <v>0</v>
      </c>
      <c r="C40" s="691">
        <f>+malibünye2!C82</f>
        <v>0</v>
      </c>
      <c r="D40" s="913">
        <f>+malibünye2!D82</f>
        <v>0</v>
      </c>
    </row>
    <row r="41" spans="1:6" s="515" customFormat="1" ht="15" customHeight="1">
      <c r="A41" s="1076" t="s">
        <v>1789</v>
      </c>
      <c r="B41" s="691">
        <f>+malibünye2!B83</f>
        <v>0</v>
      </c>
      <c r="C41" s="691">
        <f>+malibünye2!C83</f>
        <v>0</v>
      </c>
      <c r="D41" s="913">
        <f>+malibünye2!D83</f>
        <v>0</v>
      </c>
    </row>
    <row r="42" spans="1:6" s="515" customFormat="1" ht="15" customHeight="1">
      <c r="A42" s="1076" t="s">
        <v>1790</v>
      </c>
      <c r="B42" s="691">
        <f>+malibünye2!B84</f>
        <v>0</v>
      </c>
      <c r="C42" s="691">
        <f>+malibünye2!C84</f>
        <v>0</v>
      </c>
      <c r="D42" s="913">
        <f>+malibünye2!D84</f>
        <v>0</v>
      </c>
    </row>
    <row r="43" spans="1:6" s="515" customFormat="1" ht="15" customHeight="1">
      <c r="A43" s="1076" t="s">
        <v>1791</v>
      </c>
      <c r="B43" s="696">
        <f>+malibünye2!B85</f>
        <v>0</v>
      </c>
      <c r="C43" s="696">
        <f>+malibünye2!C85</f>
        <v>0</v>
      </c>
      <c r="D43" s="1077">
        <f>+malibünye2!D85</f>
        <v>0</v>
      </c>
    </row>
    <row r="44" spans="1:6" s="515" customFormat="1" ht="15" customHeight="1">
      <c r="A44" s="1076" t="s">
        <v>1792</v>
      </c>
      <c r="B44" s="696">
        <f>+malibünye2!B86</f>
        <v>0</v>
      </c>
      <c r="C44" s="696">
        <f>+malibünye2!C86</f>
        <v>0</v>
      </c>
      <c r="D44" s="1077">
        <f>+malibünye2!D86</f>
        <v>0</v>
      </c>
    </row>
    <row r="45" spans="1:6" s="515" customFormat="1" ht="15" customHeight="1">
      <c r="A45" s="1076" t="s">
        <v>1793</v>
      </c>
      <c r="B45" s="696">
        <f>+malibünye2!B87</f>
        <v>0</v>
      </c>
      <c r="C45" s="696">
        <f>+malibünye2!C87</f>
        <v>0</v>
      </c>
      <c r="D45" s="1077">
        <f>+malibünye2!D87</f>
        <v>0</v>
      </c>
    </row>
    <row r="46" spans="1:6" s="515" customFormat="1" ht="15" customHeight="1">
      <c r="A46" s="1076" t="s">
        <v>1794</v>
      </c>
      <c r="B46" s="696">
        <f>+malibünye2!B88</f>
        <v>0</v>
      </c>
      <c r="C46" s="696">
        <f>+malibünye2!C88</f>
        <v>0</v>
      </c>
      <c r="D46" s="1077">
        <f>+malibünye2!D88</f>
        <v>0</v>
      </c>
    </row>
    <row r="47" spans="1:6" s="515" customFormat="1" ht="15" customHeight="1">
      <c r="A47" s="1076" t="s">
        <v>1795</v>
      </c>
      <c r="B47" s="696">
        <f>+malibünye2!B89</f>
        <v>0</v>
      </c>
      <c r="C47" s="696">
        <f>+malibünye2!C89</f>
        <v>0</v>
      </c>
      <c r="D47" s="1077">
        <f>+malibünye2!D89</f>
        <v>0</v>
      </c>
    </row>
    <row r="48" spans="1:6" s="515" customFormat="1" ht="15" customHeight="1">
      <c r="A48" s="1076" t="s">
        <v>1796</v>
      </c>
      <c r="B48" s="696">
        <f>+malibünye2!B90</f>
        <v>0</v>
      </c>
      <c r="C48" s="696">
        <f>+malibünye2!C90</f>
        <v>0</v>
      </c>
      <c r="D48" s="1077">
        <f>+malibünye2!D90</f>
        <v>0</v>
      </c>
    </row>
    <row r="49" spans="1:4" s="515" customFormat="1" ht="15" customHeight="1">
      <c r="A49" s="1076" t="s">
        <v>1797</v>
      </c>
      <c r="B49" s="696">
        <f>+malibünye2!B91</f>
        <v>0</v>
      </c>
      <c r="C49" s="696">
        <f>+malibünye2!C91</f>
        <v>0</v>
      </c>
      <c r="D49" s="1077">
        <f>+malibünye2!D91</f>
        <v>0</v>
      </c>
    </row>
    <row r="50" spans="1:4" s="515" customFormat="1" ht="15" customHeight="1">
      <c r="A50" s="1076" t="s">
        <v>1798</v>
      </c>
      <c r="B50" s="696">
        <f>+malibünye2!B92</f>
        <v>0</v>
      </c>
      <c r="C50" s="696">
        <f>+malibünye2!C92</f>
        <v>0</v>
      </c>
      <c r="D50" s="1077">
        <f>+malibünye2!D92</f>
        <v>0</v>
      </c>
    </row>
    <row r="51" spans="1:4" s="515" customFormat="1" ht="15" customHeight="1">
      <c r="A51" s="1076" t="s">
        <v>1799</v>
      </c>
      <c r="B51" s="696">
        <f>+malibünye2!B93</f>
        <v>0</v>
      </c>
      <c r="C51" s="696">
        <f>+malibünye2!C93</f>
        <v>0</v>
      </c>
      <c r="D51" s="1077">
        <f>+malibünye2!D93</f>
        <v>0</v>
      </c>
    </row>
    <row r="52" spans="1:4" s="515" customFormat="1" ht="15" customHeight="1">
      <c r="A52" s="1076" t="s">
        <v>1800</v>
      </c>
      <c r="B52" s="696">
        <f>+malibünye2!B94</f>
        <v>0</v>
      </c>
      <c r="C52" s="696">
        <f>+malibünye2!C94</f>
        <v>0</v>
      </c>
      <c r="D52" s="1077">
        <f>+malibünye2!D94</f>
        <v>0</v>
      </c>
    </row>
    <row r="53" spans="1:4" s="515" customFormat="1" ht="15" customHeight="1">
      <c r="A53" s="1076" t="s">
        <v>1801</v>
      </c>
      <c r="B53" s="696">
        <f>+malibünye2!B95</f>
        <v>0</v>
      </c>
      <c r="C53" s="696">
        <f>+malibünye2!C95</f>
        <v>0</v>
      </c>
      <c r="D53" s="1077">
        <f>+malibünye2!D95</f>
        <v>0</v>
      </c>
    </row>
    <row r="54" spans="1:4" s="515" customFormat="1" ht="15" customHeight="1">
      <c r="A54" s="1076" t="s">
        <v>1802</v>
      </c>
      <c r="B54" s="696">
        <f>+malibünye2!B96</f>
        <v>0</v>
      </c>
      <c r="C54" s="696">
        <f>+malibünye2!C96</f>
        <v>0</v>
      </c>
      <c r="D54" s="1077">
        <f>+malibünye2!D96</f>
        <v>0</v>
      </c>
    </row>
    <row r="55" spans="1:4" s="515" customFormat="1" ht="15" customHeight="1">
      <c r="A55" s="1076" t="s">
        <v>1803</v>
      </c>
      <c r="B55" s="696">
        <f>+malibünye2!B97</f>
        <v>0</v>
      </c>
      <c r="C55" s="696">
        <f>+malibünye2!C97</f>
        <v>0</v>
      </c>
      <c r="D55" s="1077">
        <f>+malibünye2!D97</f>
        <v>0</v>
      </c>
    </row>
    <row r="56" spans="1:4" s="515" customFormat="1" ht="15" customHeight="1">
      <c r="A56" s="1076" t="s">
        <v>1804</v>
      </c>
      <c r="B56" s="696">
        <f>+malibünye2!B98</f>
        <v>0</v>
      </c>
      <c r="C56" s="696">
        <f>+malibünye2!C98</f>
        <v>0</v>
      </c>
      <c r="D56" s="1077">
        <f>+malibünye2!D98</f>
        <v>0</v>
      </c>
    </row>
    <row r="57" spans="1:4" s="515" customFormat="1" ht="15" customHeight="1">
      <c r="A57" s="1076" t="s">
        <v>1805</v>
      </c>
      <c r="B57" s="696">
        <f>+malibünye2!B99</f>
        <v>0</v>
      </c>
      <c r="C57" s="696">
        <f>+malibünye2!C99</f>
        <v>0</v>
      </c>
      <c r="D57" s="1077">
        <f>+malibünye2!D99</f>
        <v>0</v>
      </c>
    </row>
    <row r="58" spans="1:4" s="515" customFormat="1" ht="15" customHeight="1">
      <c r="A58" s="1076" t="s">
        <v>1806</v>
      </c>
      <c r="B58" s="696">
        <f>+malibünye2!B100</f>
        <v>0</v>
      </c>
      <c r="C58" s="696">
        <f>+malibünye2!C100</f>
        <v>0</v>
      </c>
      <c r="D58" s="1077">
        <f>+malibünye2!D100</f>
        <v>0</v>
      </c>
    </row>
    <row r="59" spans="1:4" s="515" customFormat="1" ht="15" customHeight="1">
      <c r="A59" s="1078" t="s">
        <v>1807</v>
      </c>
      <c r="B59" s="699">
        <f>+malibünye2!B101</f>
        <v>0</v>
      </c>
      <c r="C59" s="699">
        <f>+malibünye2!C101</f>
        <v>0</v>
      </c>
      <c r="D59" s="1079">
        <f>+malibünye2!D101</f>
        <v>0</v>
      </c>
    </row>
    <row r="60" spans="1:4" ht="15" customHeight="1">
      <c r="A60" s="1080"/>
      <c r="B60" s="515"/>
      <c r="C60" s="515"/>
      <c r="D60" s="515"/>
    </row>
    <row r="61" spans="1:4" ht="15" customHeight="1">
      <c r="A61" s="483" t="s">
        <v>1808</v>
      </c>
      <c r="B61" s="515"/>
      <c r="C61" s="515"/>
      <c r="D61" s="515"/>
    </row>
    <row r="62" spans="1:4" ht="7.5" customHeight="1">
      <c r="A62" s="1080"/>
      <c r="B62" s="515"/>
      <c r="C62" s="515"/>
      <c r="D62" s="515"/>
    </row>
    <row r="63" spans="1:4" s="515" customFormat="1" ht="15.75" customHeight="1">
      <c r="A63" s="485" t="s">
        <v>1809</v>
      </c>
    </row>
    <row r="64" spans="1:4" s="515" customFormat="1" ht="12.75" customHeight="1">
      <c r="A64" s="1372" t="s">
        <v>1810</v>
      </c>
      <c r="B64" s="1337" t="s">
        <v>1811</v>
      </c>
      <c r="C64" s="1338"/>
      <c r="D64" s="1339"/>
    </row>
    <row r="65" spans="1:7" s="515" customFormat="1" ht="25.5">
      <c r="A65" s="1373"/>
      <c r="B65" s="513" t="s">
        <v>1812</v>
      </c>
      <c r="C65" s="513" t="s">
        <v>1813</v>
      </c>
      <c r="D65" s="514" t="s">
        <v>1814</v>
      </c>
    </row>
    <row r="66" spans="1:7" s="515" customFormat="1" ht="12.75" customHeight="1">
      <c r="A66" s="511" t="s">
        <v>1815</v>
      </c>
      <c r="B66" s="691">
        <f>+malibünye2!B109</f>
        <v>0</v>
      </c>
      <c r="C66" s="691">
        <f>+malibünye2!C109</f>
        <v>0</v>
      </c>
      <c r="D66" s="713">
        <f>+malibünye2!D109</f>
        <v>0</v>
      </c>
    </row>
    <row r="67" spans="1:7" s="515" customFormat="1" ht="12.75" customHeight="1">
      <c r="A67" s="941" t="s">
        <v>1816</v>
      </c>
      <c r="B67" s="691">
        <f>+malibünye2!B110</f>
        <v>0</v>
      </c>
      <c r="C67" s="691">
        <f>+malibünye2!C110</f>
        <v>0</v>
      </c>
      <c r="D67" s="713">
        <f>+malibünye2!D110</f>
        <v>0</v>
      </c>
    </row>
    <row r="68" spans="1:7" s="515" customFormat="1" ht="12.75" customHeight="1">
      <c r="A68" s="511" t="s">
        <v>1817</v>
      </c>
      <c r="B68" s="691">
        <f>+malibünye2!B111</f>
        <v>0</v>
      </c>
      <c r="C68" s="691">
        <f>+malibünye2!C111</f>
        <v>0</v>
      </c>
      <c r="D68" s="713">
        <f>+malibünye2!D111</f>
        <v>0</v>
      </c>
    </row>
    <row r="69" spans="1:7" s="515" customFormat="1" ht="12.75" customHeight="1">
      <c r="A69" s="941" t="s">
        <v>1816</v>
      </c>
      <c r="B69" s="691">
        <f>+malibünye2!B112</f>
        <v>0</v>
      </c>
      <c r="C69" s="691">
        <f>+malibünye2!C112</f>
        <v>0</v>
      </c>
      <c r="D69" s="713">
        <f>+malibünye2!D112</f>
        <v>0</v>
      </c>
    </row>
    <row r="70" spans="1:7" s="515" customFormat="1" ht="12.75" customHeight="1">
      <c r="A70" s="511" t="s">
        <v>1818</v>
      </c>
      <c r="B70" s="691">
        <f>+malibünye2!B113</f>
        <v>0</v>
      </c>
      <c r="C70" s="691">
        <f>+malibünye2!C113</f>
        <v>0</v>
      </c>
      <c r="D70" s="713">
        <f>+malibünye2!D113</f>
        <v>0</v>
      </c>
    </row>
    <row r="71" spans="1:7" s="515" customFormat="1" ht="12.75" customHeight="1">
      <c r="A71" s="941" t="s">
        <v>1816</v>
      </c>
      <c r="B71" s="691">
        <f>+malibünye2!B114</f>
        <v>0</v>
      </c>
      <c r="C71" s="691">
        <f>+malibünye2!C114</f>
        <v>0</v>
      </c>
      <c r="D71" s="713">
        <f>+malibünye2!D114</f>
        <v>0</v>
      </c>
    </row>
    <row r="72" spans="1:7" s="515" customFormat="1" ht="12.75" customHeight="1">
      <c r="A72" s="524" t="s">
        <v>1819</v>
      </c>
      <c r="B72" s="699">
        <f>+malibünye2!B115</f>
        <v>0</v>
      </c>
      <c r="C72" s="699">
        <f>+malibünye2!C115</f>
        <v>0</v>
      </c>
      <c r="D72" s="716">
        <f>+malibünye2!D115</f>
        <v>0</v>
      </c>
    </row>
    <row r="73" spans="1:7" s="515" customFormat="1" ht="7.5" customHeight="1">
      <c r="A73" s="617"/>
    </row>
    <row r="74" spans="1:7" s="515" customFormat="1" ht="15" customHeight="1">
      <c r="A74" s="485" t="s">
        <v>1820</v>
      </c>
    </row>
    <row r="75" spans="1:7" s="515" customFormat="1" ht="24.75" customHeight="1">
      <c r="A75" s="1374" t="s">
        <v>1821</v>
      </c>
      <c r="B75" s="1376" t="s">
        <v>1822</v>
      </c>
      <c r="C75" s="1378" t="s">
        <v>1823</v>
      </c>
      <c r="D75" s="1379"/>
      <c r="E75" s="1337" t="s">
        <v>1824</v>
      </c>
      <c r="F75" s="1338"/>
      <c r="G75" s="1339"/>
    </row>
    <row r="76" spans="1:7" s="515" customFormat="1" ht="39" customHeight="1">
      <c r="A76" s="1375"/>
      <c r="B76" s="1377"/>
      <c r="C76" s="513" t="s">
        <v>106</v>
      </c>
      <c r="D76" s="513" t="s">
        <v>1825</v>
      </c>
      <c r="E76" s="513" t="s">
        <v>106</v>
      </c>
      <c r="F76" s="513" t="s">
        <v>1826</v>
      </c>
      <c r="G76" s="514" t="s">
        <v>1825</v>
      </c>
    </row>
    <row r="77" spans="1:7" s="515" customFormat="1" ht="12.75" customHeight="1">
      <c r="A77" s="501" t="s">
        <v>1827</v>
      </c>
      <c r="B77" s="691">
        <f>+malibünye2!B120</f>
        <v>0</v>
      </c>
      <c r="C77" s="691">
        <f>+malibünye2!C120</f>
        <v>0</v>
      </c>
      <c r="D77" s="691">
        <f>+malibünye2!D120</f>
        <v>0</v>
      </c>
      <c r="E77" s="691">
        <f>+malibünye2!E120</f>
        <v>0</v>
      </c>
      <c r="F77" s="691">
        <f>+malibünye2!F120</f>
        <v>0</v>
      </c>
      <c r="G77" s="713">
        <f>+malibünye2!G120</f>
        <v>0</v>
      </c>
    </row>
    <row r="78" spans="1:7" s="515" customFormat="1" ht="12.75" customHeight="1">
      <c r="A78" s="501" t="s">
        <v>1828</v>
      </c>
      <c r="B78" s="691">
        <f>+malibünye2!B121</f>
        <v>0</v>
      </c>
      <c r="C78" s="691">
        <f>+malibünye2!C121</f>
        <v>0</v>
      </c>
      <c r="D78" s="691">
        <f>+malibünye2!D121</f>
        <v>0</v>
      </c>
      <c r="E78" s="691">
        <f>+malibünye2!E121</f>
        <v>0</v>
      </c>
      <c r="F78" s="691">
        <f>+malibünye2!F121</f>
        <v>0</v>
      </c>
      <c r="G78" s="713">
        <f>+malibünye2!G121</f>
        <v>0</v>
      </c>
    </row>
    <row r="79" spans="1:7" s="515" customFormat="1" ht="12.75" customHeight="1">
      <c r="A79" s="501" t="s">
        <v>1829</v>
      </c>
      <c r="B79" s="691">
        <f>+malibünye2!B122</f>
        <v>0</v>
      </c>
      <c r="C79" s="691">
        <f>+malibünye2!C122</f>
        <v>0</v>
      </c>
      <c r="D79" s="691">
        <f>+malibünye2!D122</f>
        <v>0</v>
      </c>
      <c r="E79" s="691">
        <f>+malibünye2!E122</f>
        <v>0</v>
      </c>
      <c r="F79" s="691">
        <f>+malibünye2!F122</f>
        <v>0</v>
      </c>
      <c r="G79" s="713">
        <f>+malibünye2!G122</f>
        <v>0</v>
      </c>
    </row>
    <row r="80" spans="1:7" s="515" customFormat="1" ht="12.75" customHeight="1">
      <c r="A80" s="525" t="s">
        <v>1830</v>
      </c>
      <c r="B80" s="699">
        <f>+malibünye2!B123</f>
        <v>0</v>
      </c>
      <c r="C80" s="699">
        <f>+malibünye2!C123</f>
        <v>0</v>
      </c>
      <c r="D80" s="699">
        <f>+malibünye2!D123</f>
        <v>0</v>
      </c>
      <c r="E80" s="699">
        <f>+malibünye2!E123</f>
        <v>0</v>
      </c>
      <c r="F80" s="699">
        <f>+malibünye2!F123</f>
        <v>0</v>
      </c>
      <c r="G80" s="716">
        <f>+malibünye2!G123</f>
        <v>0</v>
      </c>
    </row>
    <row r="81" spans="1:1" s="515" customFormat="1" ht="7.5" customHeight="1">
      <c r="A81" s="1081"/>
    </row>
  </sheetData>
  <mergeCells count="6">
    <mergeCell ref="E75:G75"/>
    <mergeCell ref="A64:A65"/>
    <mergeCell ref="B64:D64"/>
    <mergeCell ref="A75:A76"/>
    <mergeCell ref="B75:B76"/>
    <mergeCell ref="C75:D75"/>
  </mergeCells>
  <pageMargins left="0.15748031496063" right="0.15748031496063" top="0.43307086614173201" bottom="0.43307086614173201" header="0.27559055118110198" footer="0.27559055118110198"/>
  <pageSetup scale="85" orientation="landscape" r:id="rId1"/>
  <headerFooter alignWithMargins="0">
    <oddFooter>&amp;C&amp;A-&amp;P</oddFooter>
  </headerFooter>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26"/>
  <sheetViews>
    <sheetView workbookViewId="0"/>
  </sheetViews>
  <sheetFormatPr defaultColWidth="9.140625" defaultRowHeight="12"/>
  <cols>
    <col min="1" max="1" width="34.7109375" style="736" customWidth="1"/>
    <col min="2" max="13" width="12.5703125" style="736" customWidth="1"/>
    <col min="14" max="14" width="9.85546875" style="736" customWidth="1"/>
    <col min="15" max="16384" width="9.140625" style="736"/>
  </cols>
  <sheetData>
    <row r="1" spans="1:14" ht="16.5" customHeight="1">
      <c r="A1" s="739" t="s">
        <v>1831</v>
      </c>
    </row>
    <row r="3" spans="1:14" ht="12" customHeight="1">
      <c r="A3" s="747"/>
      <c r="B3" s="1380" t="s">
        <v>1048</v>
      </c>
      <c r="C3" s="1381"/>
      <c r="D3" s="1381"/>
      <c r="E3" s="1381"/>
      <c r="F3" s="1381"/>
      <c r="G3" s="1381"/>
      <c r="H3" s="1381"/>
      <c r="I3" s="1381"/>
      <c r="J3" s="1381"/>
      <c r="K3" s="1381"/>
      <c r="L3" s="1381"/>
      <c r="M3" s="1382"/>
    </row>
    <row r="4" spans="1:14" ht="24">
      <c r="A4" s="740" t="s">
        <v>562</v>
      </c>
      <c r="B4" s="748">
        <v>0</v>
      </c>
      <c r="C4" s="748">
        <v>0.1</v>
      </c>
      <c r="D4" s="748">
        <v>0.2</v>
      </c>
      <c r="E4" s="748" t="s">
        <v>1832</v>
      </c>
      <c r="F4" s="748" t="s">
        <v>1833</v>
      </c>
      <c r="G4" s="748">
        <v>0.5</v>
      </c>
      <c r="H4" s="748">
        <v>0.75</v>
      </c>
      <c r="I4" s="748">
        <v>1</v>
      </c>
      <c r="J4" s="748">
        <v>1.5</v>
      </c>
      <c r="K4" s="748">
        <v>2</v>
      </c>
      <c r="L4" s="749" t="s">
        <v>1834</v>
      </c>
      <c r="M4" s="746" t="s">
        <v>1835</v>
      </c>
    </row>
    <row r="5" spans="1:14">
      <c r="A5" s="741" t="s">
        <v>1016</v>
      </c>
      <c r="B5" s="742"/>
      <c r="C5" s="742"/>
      <c r="D5" s="742"/>
      <c r="E5" s="742"/>
      <c r="F5" s="742"/>
      <c r="G5" s="742"/>
      <c r="H5" s="742"/>
      <c r="I5" s="742"/>
      <c r="J5" s="742"/>
      <c r="K5" s="742"/>
      <c r="L5" s="742"/>
      <c r="M5" s="750"/>
    </row>
    <row r="6" spans="1:14" ht="24">
      <c r="A6" s="741" t="s">
        <v>1836</v>
      </c>
      <c r="B6" s="387"/>
      <c r="C6" s="387"/>
      <c r="D6" s="387"/>
      <c r="E6" s="387"/>
      <c r="F6" s="387"/>
      <c r="G6" s="387"/>
      <c r="H6" s="387"/>
      <c r="I6" s="387"/>
      <c r="J6" s="387"/>
      <c r="K6" s="387"/>
      <c r="L6" s="387"/>
      <c r="M6" s="751">
        <f>SUM(B6:L6)</f>
        <v>0</v>
      </c>
      <c r="N6" s="737"/>
    </row>
    <row r="7" spans="1:14" ht="24">
      <c r="A7" s="741" t="s">
        <v>1837</v>
      </c>
      <c r="B7" s="387"/>
      <c r="C7" s="387"/>
      <c r="D7" s="387"/>
      <c r="E7" s="387"/>
      <c r="F7" s="387"/>
      <c r="G7" s="387"/>
      <c r="H7" s="387"/>
      <c r="I7" s="387"/>
      <c r="J7" s="387"/>
      <c r="K7" s="387"/>
      <c r="L7" s="387"/>
      <c r="M7" s="751">
        <f t="shared" ref="M7:M22" si="0">SUM(B7:L7)</f>
        <v>0</v>
      </c>
      <c r="N7" s="737"/>
    </row>
    <row r="8" spans="1:14" ht="24">
      <c r="A8" s="741" t="s">
        <v>1838</v>
      </c>
      <c r="B8" s="387"/>
      <c r="C8" s="387"/>
      <c r="D8" s="387"/>
      <c r="E8" s="387"/>
      <c r="F8" s="387"/>
      <c r="G8" s="387"/>
      <c r="H8" s="387"/>
      <c r="I8" s="387"/>
      <c r="J8" s="387"/>
      <c r="K8" s="387"/>
      <c r="L8" s="387"/>
      <c r="M8" s="751">
        <f t="shared" si="0"/>
        <v>0</v>
      </c>
      <c r="N8" s="737"/>
    </row>
    <row r="9" spans="1:14" ht="24">
      <c r="A9" s="741" t="s">
        <v>1839</v>
      </c>
      <c r="B9" s="387"/>
      <c r="C9" s="387"/>
      <c r="D9" s="387"/>
      <c r="E9" s="387"/>
      <c r="F9" s="387"/>
      <c r="G9" s="387"/>
      <c r="H9" s="387"/>
      <c r="I9" s="387"/>
      <c r="J9" s="387"/>
      <c r="K9" s="387"/>
      <c r="L9" s="387"/>
      <c r="M9" s="751">
        <f t="shared" si="0"/>
        <v>0</v>
      </c>
      <c r="N9" s="737"/>
    </row>
    <row r="10" spans="1:14">
      <c r="A10" s="741" t="s">
        <v>1840</v>
      </c>
      <c r="B10" s="387"/>
      <c r="C10" s="387"/>
      <c r="D10" s="387"/>
      <c r="E10" s="387"/>
      <c r="F10" s="387"/>
      <c r="G10" s="387"/>
      <c r="H10" s="387"/>
      <c r="I10" s="387"/>
      <c r="J10" s="387"/>
      <c r="K10" s="387"/>
      <c r="L10" s="387"/>
      <c r="M10" s="751">
        <f t="shared" si="0"/>
        <v>0</v>
      </c>
      <c r="N10" s="737"/>
    </row>
    <row r="11" spans="1:14" ht="24">
      <c r="A11" s="741" t="s">
        <v>1841</v>
      </c>
      <c r="B11" s="387"/>
      <c r="C11" s="387"/>
      <c r="D11" s="387"/>
      <c r="E11" s="387"/>
      <c r="F11" s="387"/>
      <c r="G11" s="387"/>
      <c r="H11" s="387"/>
      <c r="I11" s="387"/>
      <c r="J11" s="387"/>
      <c r="K11" s="387"/>
      <c r="L11" s="387"/>
      <c r="M11" s="751">
        <f t="shared" si="0"/>
        <v>0</v>
      </c>
      <c r="N11" s="737"/>
    </row>
    <row r="12" spans="1:14">
      <c r="A12" s="741" t="s">
        <v>1842</v>
      </c>
      <c r="B12" s="387"/>
      <c r="C12" s="387"/>
      <c r="D12" s="387"/>
      <c r="E12" s="387"/>
      <c r="F12" s="387"/>
      <c r="G12" s="387"/>
      <c r="H12" s="387"/>
      <c r="I12" s="387"/>
      <c r="J12" s="387"/>
      <c r="K12" s="387"/>
      <c r="L12" s="387"/>
      <c r="M12" s="751">
        <f t="shared" si="0"/>
        <v>0</v>
      </c>
      <c r="N12" s="737"/>
    </row>
    <row r="13" spans="1:14">
      <c r="A13" s="741" t="s">
        <v>1843</v>
      </c>
      <c r="B13" s="387"/>
      <c r="C13" s="387"/>
      <c r="D13" s="387"/>
      <c r="E13" s="387"/>
      <c r="F13" s="387"/>
      <c r="G13" s="387"/>
      <c r="H13" s="387"/>
      <c r="I13" s="387"/>
      <c r="J13" s="387"/>
      <c r="K13" s="387"/>
      <c r="L13" s="387"/>
      <c r="M13" s="751">
        <f t="shared" si="0"/>
        <v>0</v>
      </c>
      <c r="N13" s="737"/>
    </row>
    <row r="14" spans="1:14" ht="24">
      <c r="A14" s="741" t="s">
        <v>1844</v>
      </c>
      <c r="B14" s="387"/>
      <c r="C14" s="387"/>
      <c r="D14" s="387"/>
      <c r="E14" s="387"/>
      <c r="F14" s="387"/>
      <c r="G14" s="387"/>
      <c r="H14" s="387"/>
      <c r="I14" s="387"/>
      <c r="J14" s="387"/>
      <c r="K14" s="387"/>
      <c r="L14" s="387"/>
      <c r="M14" s="751">
        <f t="shared" si="0"/>
        <v>0</v>
      </c>
      <c r="N14" s="737"/>
    </row>
    <row r="15" spans="1:14" ht="24">
      <c r="A15" s="741" t="s">
        <v>1845</v>
      </c>
      <c r="B15" s="387"/>
      <c r="C15" s="387"/>
      <c r="D15" s="387"/>
      <c r="E15" s="387"/>
      <c r="F15" s="387"/>
      <c r="G15" s="387"/>
      <c r="H15" s="387"/>
      <c r="I15" s="387"/>
      <c r="J15" s="387"/>
      <c r="K15" s="387"/>
      <c r="L15" s="387"/>
      <c r="M15" s="751">
        <f t="shared" si="0"/>
        <v>0</v>
      </c>
      <c r="N15" s="737"/>
    </row>
    <row r="16" spans="1:14">
      <c r="A16" s="741" t="s">
        <v>1846</v>
      </c>
      <c r="B16" s="387"/>
      <c r="C16" s="387"/>
      <c r="D16" s="387"/>
      <c r="E16" s="387"/>
      <c r="F16" s="387"/>
      <c r="G16" s="387"/>
      <c r="H16" s="387"/>
      <c r="I16" s="387"/>
      <c r="J16" s="387"/>
      <c r="K16" s="387"/>
      <c r="L16" s="387"/>
      <c r="M16" s="751">
        <f t="shared" si="0"/>
        <v>0</v>
      </c>
      <c r="N16" s="737"/>
    </row>
    <row r="17" spans="1:14" ht="24">
      <c r="A17" s="741" t="s">
        <v>1847</v>
      </c>
      <c r="B17" s="387"/>
      <c r="C17" s="387"/>
      <c r="D17" s="387"/>
      <c r="E17" s="387"/>
      <c r="F17" s="387"/>
      <c r="G17" s="387"/>
      <c r="H17" s="387"/>
      <c r="I17" s="387"/>
      <c r="J17" s="387"/>
      <c r="K17" s="387"/>
      <c r="L17" s="387"/>
      <c r="M17" s="751">
        <f t="shared" si="0"/>
        <v>0</v>
      </c>
      <c r="N17" s="737"/>
    </row>
    <row r="18" spans="1:14">
      <c r="A18" s="741" t="s">
        <v>1848</v>
      </c>
      <c r="B18" s="387"/>
      <c r="C18" s="387"/>
      <c r="D18" s="387"/>
      <c r="E18" s="387"/>
      <c r="F18" s="387"/>
      <c r="G18" s="387"/>
      <c r="H18" s="387"/>
      <c r="I18" s="387"/>
      <c r="J18" s="387"/>
      <c r="K18" s="387"/>
      <c r="L18" s="387"/>
      <c r="M18" s="751">
        <f t="shared" si="0"/>
        <v>0</v>
      </c>
      <c r="N18" s="737"/>
    </row>
    <row r="19" spans="1:14" ht="36">
      <c r="A19" s="741" t="s">
        <v>1849</v>
      </c>
      <c r="B19" s="387"/>
      <c r="C19" s="387"/>
      <c r="D19" s="387"/>
      <c r="E19" s="387"/>
      <c r="F19" s="387"/>
      <c r="G19" s="387"/>
      <c r="H19" s="387"/>
      <c r="I19" s="387"/>
      <c r="J19" s="387"/>
      <c r="K19" s="387"/>
      <c r="L19" s="387"/>
      <c r="M19" s="751">
        <f t="shared" si="0"/>
        <v>0</v>
      </c>
      <c r="N19" s="737"/>
    </row>
    <row r="20" spans="1:14" ht="24">
      <c r="A20" s="741" t="s">
        <v>1850</v>
      </c>
      <c r="B20" s="387"/>
      <c r="C20" s="387"/>
      <c r="D20" s="387"/>
      <c r="E20" s="387"/>
      <c r="F20" s="387"/>
      <c r="G20" s="387"/>
      <c r="H20" s="387"/>
      <c r="I20" s="387"/>
      <c r="J20" s="387"/>
      <c r="K20" s="387"/>
      <c r="L20" s="387"/>
      <c r="M20" s="751">
        <f t="shared" si="0"/>
        <v>0</v>
      </c>
      <c r="N20" s="737"/>
    </row>
    <row r="21" spans="1:14">
      <c r="A21" s="741" t="s">
        <v>1851</v>
      </c>
      <c r="B21" s="387"/>
      <c r="C21" s="387"/>
      <c r="D21" s="387"/>
      <c r="E21" s="387"/>
      <c r="F21" s="387"/>
      <c r="G21" s="387"/>
      <c r="H21" s="387"/>
      <c r="I21" s="387"/>
      <c r="J21" s="387"/>
      <c r="K21" s="387"/>
      <c r="L21" s="387"/>
      <c r="M21" s="751">
        <f t="shared" si="0"/>
        <v>0</v>
      </c>
      <c r="N21" s="737"/>
    </row>
    <row r="22" spans="1:14">
      <c r="A22" s="741" t="s">
        <v>1852</v>
      </c>
      <c r="B22" s="387"/>
      <c r="C22" s="387"/>
      <c r="D22" s="387"/>
      <c r="E22" s="387"/>
      <c r="F22" s="387"/>
      <c r="G22" s="387"/>
      <c r="H22" s="387"/>
      <c r="I22" s="387"/>
      <c r="J22" s="387"/>
      <c r="K22" s="387"/>
      <c r="L22" s="387"/>
      <c r="M22" s="751">
        <f t="shared" si="0"/>
        <v>0</v>
      </c>
      <c r="N22" s="737"/>
    </row>
    <row r="23" spans="1:14">
      <c r="A23" s="743" t="s">
        <v>985</v>
      </c>
      <c r="B23" s="744">
        <f>SUM(B6:B22)</f>
        <v>0</v>
      </c>
      <c r="C23" s="744">
        <f t="shared" ref="C23:M23" si="1">SUM(C6:C22)</f>
        <v>0</v>
      </c>
      <c r="D23" s="744">
        <f t="shared" si="1"/>
        <v>0</v>
      </c>
      <c r="E23" s="744">
        <f t="shared" si="1"/>
        <v>0</v>
      </c>
      <c r="F23" s="744">
        <f t="shared" si="1"/>
        <v>0</v>
      </c>
      <c r="G23" s="744">
        <f t="shared" si="1"/>
        <v>0</v>
      </c>
      <c r="H23" s="744">
        <f t="shared" si="1"/>
        <v>0</v>
      </c>
      <c r="I23" s="744">
        <f t="shared" si="1"/>
        <v>0</v>
      </c>
      <c r="J23" s="744">
        <f t="shared" si="1"/>
        <v>0</v>
      </c>
      <c r="K23" s="744">
        <f t="shared" si="1"/>
        <v>0</v>
      </c>
      <c r="L23" s="744">
        <f t="shared" si="1"/>
        <v>0</v>
      </c>
      <c r="M23" s="745">
        <f t="shared" si="1"/>
        <v>0</v>
      </c>
      <c r="N23" s="737"/>
    </row>
    <row r="24" spans="1:14">
      <c r="A24" s="752" t="s">
        <v>1853</v>
      </c>
    </row>
    <row r="25" spans="1:14">
      <c r="A25" s="738" t="s">
        <v>1854</v>
      </c>
    </row>
    <row r="26" spans="1:14">
      <c r="A26" s="736" t="s">
        <v>1855</v>
      </c>
    </row>
  </sheetData>
  <sheetProtection password="CF27" sheet="1"/>
  <mergeCells count="1">
    <mergeCell ref="B3:M3"/>
  </mergeCells>
  <pageMargins left="0.7" right="0.7" top="0.75" bottom="0.75" header="0.3" footer="0.3"/>
  <pageSetup paperSize="9" orientation="portrait" r:id="rId1"/>
  <legacy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workbookViewId="0"/>
  </sheetViews>
  <sheetFormatPr defaultColWidth="9.140625" defaultRowHeight="12"/>
  <cols>
    <col min="1" max="1" width="34.7109375" style="736" customWidth="1"/>
    <col min="2" max="13" width="12.5703125" style="736" customWidth="1"/>
    <col min="14" max="14" width="9.85546875" style="736" customWidth="1"/>
    <col min="15" max="16384" width="9.140625" style="736"/>
  </cols>
  <sheetData>
    <row r="1" spans="1:14" ht="16.5" customHeight="1">
      <c r="A1" s="739" t="s">
        <v>1856</v>
      </c>
    </row>
    <row r="3" spans="1:14" ht="12" customHeight="1">
      <c r="A3" s="747"/>
      <c r="B3" s="1380" t="s">
        <v>1857</v>
      </c>
      <c r="C3" s="1381"/>
      <c r="D3" s="1381"/>
      <c r="E3" s="1381"/>
      <c r="F3" s="1381"/>
      <c r="G3" s="1381"/>
      <c r="H3" s="1381"/>
      <c r="I3" s="1381"/>
      <c r="J3" s="1381"/>
      <c r="K3" s="1381"/>
      <c r="L3" s="1381"/>
      <c r="M3" s="1382"/>
    </row>
    <row r="4" spans="1:14" ht="36">
      <c r="A4" s="740" t="s">
        <v>649</v>
      </c>
      <c r="B4" s="748">
        <v>0</v>
      </c>
      <c r="C4" s="748">
        <v>0.1</v>
      </c>
      <c r="D4" s="748">
        <v>0.2</v>
      </c>
      <c r="E4" s="748" t="s">
        <v>1832</v>
      </c>
      <c r="F4" s="748" t="s">
        <v>1833</v>
      </c>
      <c r="G4" s="748">
        <v>0.5</v>
      </c>
      <c r="H4" s="748">
        <v>0.75</v>
      </c>
      <c r="I4" s="748">
        <v>1</v>
      </c>
      <c r="J4" s="748">
        <v>1.5</v>
      </c>
      <c r="K4" s="748">
        <v>2</v>
      </c>
      <c r="L4" s="749" t="s">
        <v>1858</v>
      </c>
      <c r="M4" s="746" t="s">
        <v>1859</v>
      </c>
    </row>
    <row r="5" spans="1:14">
      <c r="A5" s="741" t="s">
        <v>1380</v>
      </c>
      <c r="B5" s="742"/>
      <c r="C5" s="742"/>
      <c r="D5" s="742"/>
      <c r="E5" s="742"/>
      <c r="F5" s="742"/>
      <c r="G5" s="742"/>
      <c r="H5" s="742"/>
      <c r="I5" s="742"/>
      <c r="J5" s="742"/>
      <c r="K5" s="742"/>
      <c r="L5" s="742"/>
      <c r="M5" s="750"/>
    </row>
    <row r="6" spans="1:14" ht="24">
      <c r="A6" s="741" t="s">
        <v>1860</v>
      </c>
      <c r="B6" s="387">
        <f>+'KR5 stan.yak.'!B6</f>
        <v>0</v>
      </c>
      <c r="C6" s="387">
        <f>+'KR5 stan.yak.'!C6</f>
        <v>0</v>
      </c>
      <c r="D6" s="387">
        <f>+'KR5 stan.yak.'!D6</f>
        <v>0</v>
      </c>
      <c r="E6" s="387">
        <f>+'KR5 stan.yak.'!E6</f>
        <v>0</v>
      </c>
      <c r="F6" s="387">
        <f>+'KR5 stan.yak.'!F6</f>
        <v>0</v>
      </c>
      <c r="G6" s="387">
        <f>+'KR5 stan.yak.'!G6</f>
        <v>0</v>
      </c>
      <c r="H6" s="387">
        <f>+'KR5 stan.yak.'!H6</f>
        <v>0</v>
      </c>
      <c r="I6" s="387">
        <f>+'KR5 stan.yak.'!I6</f>
        <v>0</v>
      </c>
      <c r="J6" s="387">
        <f>+'KR5 stan.yak.'!J6</f>
        <v>0</v>
      </c>
      <c r="K6" s="387">
        <f>+'KR5 stan.yak.'!K6</f>
        <v>0</v>
      </c>
      <c r="L6" s="387">
        <f>+'KR5 stan.yak.'!L6</f>
        <v>0</v>
      </c>
      <c r="M6" s="751">
        <f>+'KR5 stan.yak.'!M6</f>
        <v>0</v>
      </c>
      <c r="N6" s="737"/>
    </row>
    <row r="7" spans="1:14" ht="24">
      <c r="A7" s="741" t="s">
        <v>1861</v>
      </c>
      <c r="B7" s="387">
        <f>+'KR5 stan.yak.'!B7</f>
        <v>0</v>
      </c>
      <c r="C7" s="387">
        <f>+'KR5 stan.yak.'!C7</f>
        <v>0</v>
      </c>
      <c r="D7" s="387">
        <f>+'KR5 stan.yak.'!D7</f>
        <v>0</v>
      </c>
      <c r="E7" s="387">
        <f>+'KR5 stan.yak.'!E7</f>
        <v>0</v>
      </c>
      <c r="F7" s="387">
        <f>+'KR5 stan.yak.'!F7</f>
        <v>0</v>
      </c>
      <c r="G7" s="387">
        <f>+'KR5 stan.yak.'!G7</f>
        <v>0</v>
      </c>
      <c r="H7" s="387">
        <f>+'KR5 stan.yak.'!H7</f>
        <v>0</v>
      </c>
      <c r="I7" s="387">
        <f>+'KR5 stan.yak.'!I7</f>
        <v>0</v>
      </c>
      <c r="J7" s="387">
        <f>+'KR5 stan.yak.'!J7</f>
        <v>0</v>
      </c>
      <c r="K7" s="387">
        <f>+'KR5 stan.yak.'!K7</f>
        <v>0</v>
      </c>
      <c r="L7" s="387">
        <f>+'KR5 stan.yak.'!L7</f>
        <v>0</v>
      </c>
      <c r="M7" s="751">
        <f>+'KR5 stan.yak.'!M7</f>
        <v>0</v>
      </c>
      <c r="N7" s="737"/>
    </row>
    <row r="8" spans="1:14" ht="24">
      <c r="A8" s="741" t="s">
        <v>1862</v>
      </c>
      <c r="B8" s="387">
        <f>+'KR5 stan.yak.'!B8</f>
        <v>0</v>
      </c>
      <c r="C8" s="387">
        <f>+'KR5 stan.yak.'!C8</f>
        <v>0</v>
      </c>
      <c r="D8" s="387">
        <f>+'KR5 stan.yak.'!D8</f>
        <v>0</v>
      </c>
      <c r="E8" s="387">
        <f>+'KR5 stan.yak.'!E8</f>
        <v>0</v>
      </c>
      <c r="F8" s="387">
        <f>+'KR5 stan.yak.'!F8</f>
        <v>0</v>
      </c>
      <c r="G8" s="387">
        <f>+'KR5 stan.yak.'!G8</f>
        <v>0</v>
      </c>
      <c r="H8" s="387">
        <f>+'KR5 stan.yak.'!H8</f>
        <v>0</v>
      </c>
      <c r="I8" s="387">
        <f>+'KR5 stan.yak.'!I8</f>
        <v>0</v>
      </c>
      <c r="J8" s="387">
        <f>+'KR5 stan.yak.'!J8</f>
        <v>0</v>
      </c>
      <c r="K8" s="387">
        <f>+'KR5 stan.yak.'!K8</f>
        <v>0</v>
      </c>
      <c r="L8" s="387">
        <f>+'KR5 stan.yak.'!L8</f>
        <v>0</v>
      </c>
      <c r="M8" s="751">
        <f>+'KR5 stan.yak.'!M8</f>
        <v>0</v>
      </c>
      <c r="N8" s="737"/>
    </row>
    <row r="9" spans="1:14" ht="24">
      <c r="A9" s="741" t="s">
        <v>1863</v>
      </c>
      <c r="B9" s="387">
        <f>+'KR5 stan.yak.'!B9</f>
        <v>0</v>
      </c>
      <c r="C9" s="387">
        <f>+'KR5 stan.yak.'!C9</f>
        <v>0</v>
      </c>
      <c r="D9" s="387">
        <f>+'KR5 stan.yak.'!D9</f>
        <v>0</v>
      </c>
      <c r="E9" s="387">
        <f>+'KR5 stan.yak.'!E9</f>
        <v>0</v>
      </c>
      <c r="F9" s="387">
        <f>+'KR5 stan.yak.'!F9</f>
        <v>0</v>
      </c>
      <c r="G9" s="387">
        <f>+'KR5 stan.yak.'!G9</f>
        <v>0</v>
      </c>
      <c r="H9" s="387">
        <f>+'KR5 stan.yak.'!H9</f>
        <v>0</v>
      </c>
      <c r="I9" s="387">
        <f>+'KR5 stan.yak.'!I9</f>
        <v>0</v>
      </c>
      <c r="J9" s="387">
        <f>+'KR5 stan.yak.'!J9</f>
        <v>0</v>
      </c>
      <c r="K9" s="387">
        <f>+'KR5 stan.yak.'!K9</f>
        <v>0</v>
      </c>
      <c r="L9" s="387">
        <f>+'KR5 stan.yak.'!L9</f>
        <v>0</v>
      </c>
      <c r="M9" s="751">
        <f>+'KR5 stan.yak.'!M9</f>
        <v>0</v>
      </c>
      <c r="N9" s="737"/>
    </row>
    <row r="10" spans="1:14">
      <c r="A10" s="741" t="s">
        <v>1864</v>
      </c>
      <c r="B10" s="387">
        <f>+'KR5 stan.yak.'!B10</f>
        <v>0</v>
      </c>
      <c r="C10" s="387">
        <f>+'KR5 stan.yak.'!C10</f>
        <v>0</v>
      </c>
      <c r="D10" s="387">
        <f>+'KR5 stan.yak.'!D10</f>
        <v>0</v>
      </c>
      <c r="E10" s="387">
        <f>+'KR5 stan.yak.'!E10</f>
        <v>0</v>
      </c>
      <c r="F10" s="387">
        <f>+'KR5 stan.yak.'!F10</f>
        <v>0</v>
      </c>
      <c r="G10" s="387">
        <f>+'KR5 stan.yak.'!G10</f>
        <v>0</v>
      </c>
      <c r="H10" s="387">
        <f>+'KR5 stan.yak.'!H10</f>
        <v>0</v>
      </c>
      <c r="I10" s="387">
        <f>+'KR5 stan.yak.'!I10</f>
        <v>0</v>
      </c>
      <c r="J10" s="387">
        <f>+'KR5 stan.yak.'!J10</f>
        <v>0</v>
      </c>
      <c r="K10" s="387">
        <f>+'KR5 stan.yak.'!K10</f>
        <v>0</v>
      </c>
      <c r="L10" s="387">
        <f>+'KR5 stan.yak.'!L10</f>
        <v>0</v>
      </c>
      <c r="M10" s="751">
        <f>+'KR5 stan.yak.'!M10</f>
        <v>0</v>
      </c>
      <c r="N10" s="737"/>
    </row>
    <row r="11" spans="1:14" ht="24">
      <c r="A11" s="741" t="s">
        <v>1865</v>
      </c>
      <c r="B11" s="387">
        <f>+'KR5 stan.yak.'!B11</f>
        <v>0</v>
      </c>
      <c r="C11" s="387">
        <f>+'KR5 stan.yak.'!C11</f>
        <v>0</v>
      </c>
      <c r="D11" s="387">
        <f>+'KR5 stan.yak.'!D11</f>
        <v>0</v>
      </c>
      <c r="E11" s="387">
        <f>+'KR5 stan.yak.'!E11</f>
        <v>0</v>
      </c>
      <c r="F11" s="387">
        <f>+'KR5 stan.yak.'!F11</f>
        <v>0</v>
      </c>
      <c r="G11" s="387">
        <f>+'KR5 stan.yak.'!G11</f>
        <v>0</v>
      </c>
      <c r="H11" s="387">
        <f>+'KR5 stan.yak.'!H11</f>
        <v>0</v>
      </c>
      <c r="I11" s="387">
        <f>+'KR5 stan.yak.'!I11</f>
        <v>0</v>
      </c>
      <c r="J11" s="387">
        <f>+'KR5 stan.yak.'!J11</f>
        <v>0</v>
      </c>
      <c r="K11" s="387">
        <f>+'KR5 stan.yak.'!K11</f>
        <v>0</v>
      </c>
      <c r="L11" s="387">
        <f>+'KR5 stan.yak.'!L11</f>
        <v>0</v>
      </c>
      <c r="M11" s="751">
        <f>+'KR5 stan.yak.'!M11</f>
        <v>0</v>
      </c>
      <c r="N11" s="737"/>
    </row>
    <row r="12" spans="1:14">
      <c r="A12" s="741" t="s">
        <v>1866</v>
      </c>
      <c r="B12" s="387">
        <f>+'KR5 stan.yak.'!B12</f>
        <v>0</v>
      </c>
      <c r="C12" s="387">
        <f>+'KR5 stan.yak.'!C12</f>
        <v>0</v>
      </c>
      <c r="D12" s="387">
        <f>+'KR5 stan.yak.'!D12</f>
        <v>0</v>
      </c>
      <c r="E12" s="387">
        <f>+'KR5 stan.yak.'!E12</f>
        <v>0</v>
      </c>
      <c r="F12" s="387">
        <f>+'KR5 stan.yak.'!F12</f>
        <v>0</v>
      </c>
      <c r="G12" s="387">
        <f>+'KR5 stan.yak.'!G12</f>
        <v>0</v>
      </c>
      <c r="H12" s="387">
        <f>+'KR5 stan.yak.'!H12</f>
        <v>0</v>
      </c>
      <c r="I12" s="387">
        <f>+'KR5 stan.yak.'!I12</f>
        <v>0</v>
      </c>
      <c r="J12" s="387">
        <f>+'KR5 stan.yak.'!J12</f>
        <v>0</v>
      </c>
      <c r="K12" s="387">
        <f>+'KR5 stan.yak.'!K12</f>
        <v>0</v>
      </c>
      <c r="L12" s="387">
        <f>+'KR5 stan.yak.'!L12</f>
        <v>0</v>
      </c>
      <c r="M12" s="751">
        <f>+'KR5 stan.yak.'!M12</f>
        <v>0</v>
      </c>
      <c r="N12" s="737"/>
    </row>
    <row r="13" spans="1:14">
      <c r="A13" s="741" t="s">
        <v>1867</v>
      </c>
      <c r="B13" s="387">
        <f>+'KR5 stan.yak.'!B13</f>
        <v>0</v>
      </c>
      <c r="C13" s="387">
        <f>+'KR5 stan.yak.'!C13</f>
        <v>0</v>
      </c>
      <c r="D13" s="387">
        <f>+'KR5 stan.yak.'!D13</f>
        <v>0</v>
      </c>
      <c r="E13" s="387">
        <f>+'KR5 stan.yak.'!E13</f>
        <v>0</v>
      </c>
      <c r="F13" s="387">
        <f>+'KR5 stan.yak.'!F13</f>
        <v>0</v>
      </c>
      <c r="G13" s="387">
        <f>+'KR5 stan.yak.'!G13</f>
        <v>0</v>
      </c>
      <c r="H13" s="387">
        <f>+'KR5 stan.yak.'!H13</f>
        <v>0</v>
      </c>
      <c r="I13" s="387">
        <f>+'KR5 stan.yak.'!I13</f>
        <v>0</v>
      </c>
      <c r="J13" s="387">
        <f>+'KR5 stan.yak.'!J13</f>
        <v>0</v>
      </c>
      <c r="K13" s="387">
        <f>+'KR5 stan.yak.'!K13</f>
        <v>0</v>
      </c>
      <c r="L13" s="387">
        <f>+'KR5 stan.yak.'!L13</f>
        <v>0</v>
      </c>
      <c r="M13" s="751">
        <f>+'KR5 stan.yak.'!M13</f>
        <v>0</v>
      </c>
      <c r="N13" s="737"/>
    </row>
    <row r="14" spans="1:14" ht="24">
      <c r="A14" s="741" t="s">
        <v>1868</v>
      </c>
      <c r="B14" s="387">
        <f>+'KR5 stan.yak.'!B14</f>
        <v>0</v>
      </c>
      <c r="C14" s="387">
        <f>+'KR5 stan.yak.'!C14</f>
        <v>0</v>
      </c>
      <c r="D14" s="387">
        <f>+'KR5 stan.yak.'!D14</f>
        <v>0</v>
      </c>
      <c r="E14" s="387">
        <f>+'KR5 stan.yak.'!E14</f>
        <v>0</v>
      </c>
      <c r="F14" s="387">
        <f>+'KR5 stan.yak.'!F14</f>
        <v>0</v>
      </c>
      <c r="G14" s="387">
        <f>+'KR5 stan.yak.'!G14</f>
        <v>0</v>
      </c>
      <c r="H14" s="387">
        <f>+'KR5 stan.yak.'!H14</f>
        <v>0</v>
      </c>
      <c r="I14" s="387">
        <f>+'KR5 stan.yak.'!I14</f>
        <v>0</v>
      </c>
      <c r="J14" s="387">
        <f>+'KR5 stan.yak.'!J14</f>
        <v>0</v>
      </c>
      <c r="K14" s="387">
        <f>+'KR5 stan.yak.'!K14</f>
        <v>0</v>
      </c>
      <c r="L14" s="387">
        <f>+'KR5 stan.yak.'!L14</f>
        <v>0</v>
      </c>
      <c r="M14" s="751">
        <f>+'KR5 stan.yak.'!M14</f>
        <v>0</v>
      </c>
      <c r="N14" s="737"/>
    </row>
    <row r="15" spans="1:14" ht="24">
      <c r="A15" s="741" t="s">
        <v>1869</v>
      </c>
      <c r="B15" s="387">
        <f>+'KR5 stan.yak.'!B15</f>
        <v>0</v>
      </c>
      <c r="C15" s="387">
        <f>+'KR5 stan.yak.'!C15</f>
        <v>0</v>
      </c>
      <c r="D15" s="387">
        <f>+'KR5 stan.yak.'!D15</f>
        <v>0</v>
      </c>
      <c r="E15" s="387">
        <f>+'KR5 stan.yak.'!E15</f>
        <v>0</v>
      </c>
      <c r="F15" s="387">
        <f>+'KR5 stan.yak.'!F15</f>
        <v>0</v>
      </c>
      <c r="G15" s="387">
        <f>+'KR5 stan.yak.'!G15</f>
        <v>0</v>
      </c>
      <c r="H15" s="387">
        <f>+'KR5 stan.yak.'!H15</f>
        <v>0</v>
      </c>
      <c r="I15" s="387">
        <f>+'KR5 stan.yak.'!I15</f>
        <v>0</v>
      </c>
      <c r="J15" s="387">
        <f>+'KR5 stan.yak.'!J15</f>
        <v>0</v>
      </c>
      <c r="K15" s="387">
        <f>+'KR5 stan.yak.'!K15</f>
        <v>0</v>
      </c>
      <c r="L15" s="387">
        <f>+'KR5 stan.yak.'!L15</f>
        <v>0</v>
      </c>
      <c r="M15" s="751">
        <f>+'KR5 stan.yak.'!M15</f>
        <v>0</v>
      </c>
      <c r="N15" s="737"/>
    </row>
    <row r="16" spans="1:14">
      <c r="A16" s="741" t="s">
        <v>1870</v>
      </c>
      <c r="B16" s="387">
        <f>+'KR5 stan.yak.'!B16</f>
        <v>0</v>
      </c>
      <c r="C16" s="387">
        <f>+'KR5 stan.yak.'!C16</f>
        <v>0</v>
      </c>
      <c r="D16" s="387">
        <f>+'KR5 stan.yak.'!D16</f>
        <v>0</v>
      </c>
      <c r="E16" s="387">
        <f>+'KR5 stan.yak.'!E16</f>
        <v>0</v>
      </c>
      <c r="F16" s="387">
        <f>+'KR5 stan.yak.'!F16</f>
        <v>0</v>
      </c>
      <c r="G16" s="387">
        <f>+'KR5 stan.yak.'!G16</f>
        <v>0</v>
      </c>
      <c r="H16" s="387">
        <f>+'KR5 stan.yak.'!H16</f>
        <v>0</v>
      </c>
      <c r="I16" s="387">
        <f>+'KR5 stan.yak.'!I16</f>
        <v>0</v>
      </c>
      <c r="J16" s="387">
        <f>+'KR5 stan.yak.'!J16</f>
        <v>0</v>
      </c>
      <c r="K16" s="387">
        <f>+'KR5 stan.yak.'!K16</f>
        <v>0</v>
      </c>
      <c r="L16" s="387">
        <f>+'KR5 stan.yak.'!L16</f>
        <v>0</v>
      </c>
      <c r="M16" s="751">
        <f>+'KR5 stan.yak.'!M16</f>
        <v>0</v>
      </c>
      <c r="N16" s="737"/>
    </row>
    <row r="17" spans="1:14" ht="24">
      <c r="A17" s="741" t="s">
        <v>1871</v>
      </c>
      <c r="B17" s="387">
        <f>+'KR5 stan.yak.'!B17</f>
        <v>0</v>
      </c>
      <c r="C17" s="387">
        <f>+'KR5 stan.yak.'!C17</f>
        <v>0</v>
      </c>
      <c r="D17" s="387">
        <f>+'KR5 stan.yak.'!D17</f>
        <v>0</v>
      </c>
      <c r="E17" s="387">
        <f>+'KR5 stan.yak.'!E17</f>
        <v>0</v>
      </c>
      <c r="F17" s="387">
        <f>+'KR5 stan.yak.'!F17</f>
        <v>0</v>
      </c>
      <c r="G17" s="387">
        <f>+'KR5 stan.yak.'!G17</f>
        <v>0</v>
      </c>
      <c r="H17" s="387">
        <f>+'KR5 stan.yak.'!H17</f>
        <v>0</v>
      </c>
      <c r="I17" s="387">
        <f>+'KR5 stan.yak.'!I17</f>
        <v>0</v>
      </c>
      <c r="J17" s="387">
        <f>+'KR5 stan.yak.'!J17</f>
        <v>0</v>
      </c>
      <c r="K17" s="387">
        <f>+'KR5 stan.yak.'!K17</f>
        <v>0</v>
      </c>
      <c r="L17" s="387">
        <f>+'KR5 stan.yak.'!L17</f>
        <v>0</v>
      </c>
      <c r="M17" s="751">
        <f>+'KR5 stan.yak.'!M17</f>
        <v>0</v>
      </c>
      <c r="N17" s="737"/>
    </row>
    <row r="18" spans="1:14">
      <c r="A18" s="741" t="s">
        <v>1872</v>
      </c>
      <c r="B18" s="387">
        <f>+'KR5 stan.yak.'!B18</f>
        <v>0</v>
      </c>
      <c r="C18" s="387">
        <f>+'KR5 stan.yak.'!C18</f>
        <v>0</v>
      </c>
      <c r="D18" s="387">
        <f>+'KR5 stan.yak.'!D18</f>
        <v>0</v>
      </c>
      <c r="E18" s="387">
        <f>+'KR5 stan.yak.'!E18</f>
        <v>0</v>
      </c>
      <c r="F18" s="387">
        <f>+'KR5 stan.yak.'!F18</f>
        <v>0</v>
      </c>
      <c r="G18" s="387">
        <f>+'KR5 stan.yak.'!G18</f>
        <v>0</v>
      </c>
      <c r="H18" s="387">
        <f>+'KR5 stan.yak.'!H18</f>
        <v>0</v>
      </c>
      <c r="I18" s="387">
        <f>+'KR5 stan.yak.'!I18</f>
        <v>0</v>
      </c>
      <c r="J18" s="387">
        <f>+'KR5 stan.yak.'!J18</f>
        <v>0</v>
      </c>
      <c r="K18" s="387">
        <f>+'KR5 stan.yak.'!K18</f>
        <v>0</v>
      </c>
      <c r="L18" s="387">
        <f>+'KR5 stan.yak.'!L18</f>
        <v>0</v>
      </c>
      <c r="M18" s="751">
        <f>+'KR5 stan.yak.'!M18</f>
        <v>0</v>
      </c>
      <c r="N18" s="737"/>
    </row>
    <row r="19" spans="1:14" ht="36">
      <c r="A19" s="741" t="s">
        <v>1873</v>
      </c>
      <c r="B19" s="387">
        <f>+'KR5 stan.yak.'!B19</f>
        <v>0</v>
      </c>
      <c r="C19" s="387">
        <f>+'KR5 stan.yak.'!C19</f>
        <v>0</v>
      </c>
      <c r="D19" s="387">
        <f>+'KR5 stan.yak.'!D19</f>
        <v>0</v>
      </c>
      <c r="E19" s="387">
        <f>+'KR5 stan.yak.'!E19</f>
        <v>0</v>
      </c>
      <c r="F19" s="387">
        <f>+'KR5 stan.yak.'!F19</f>
        <v>0</v>
      </c>
      <c r="G19" s="387">
        <f>+'KR5 stan.yak.'!G19</f>
        <v>0</v>
      </c>
      <c r="H19" s="387">
        <f>+'KR5 stan.yak.'!H19</f>
        <v>0</v>
      </c>
      <c r="I19" s="387">
        <f>+'KR5 stan.yak.'!I19</f>
        <v>0</v>
      </c>
      <c r="J19" s="387">
        <f>+'KR5 stan.yak.'!J19</f>
        <v>0</v>
      </c>
      <c r="K19" s="387">
        <f>+'KR5 stan.yak.'!K19</f>
        <v>0</v>
      </c>
      <c r="L19" s="387">
        <f>+'KR5 stan.yak.'!L19</f>
        <v>0</v>
      </c>
      <c r="M19" s="751">
        <f>+'KR5 stan.yak.'!M19</f>
        <v>0</v>
      </c>
      <c r="N19" s="737"/>
    </row>
    <row r="20" spans="1:14" ht="24">
      <c r="A20" s="741" t="s">
        <v>1874</v>
      </c>
      <c r="B20" s="387">
        <f>+'KR5 stan.yak.'!B20</f>
        <v>0</v>
      </c>
      <c r="C20" s="387">
        <f>+'KR5 stan.yak.'!C20</f>
        <v>0</v>
      </c>
      <c r="D20" s="387">
        <f>+'KR5 stan.yak.'!D20</f>
        <v>0</v>
      </c>
      <c r="E20" s="387">
        <f>+'KR5 stan.yak.'!E20</f>
        <v>0</v>
      </c>
      <c r="F20" s="387">
        <f>+'KR5 stan.yak.'!F20</f>
        <v>0</v>
      </c>
      <c r="G20" s="387">
        <f>+'KR5 stan.yak.'!G20</f>
        <v>0</v>
      </c>
      <c r="H20" s="387">
        <f>+'KR5 stan.yak.'!H20</f>
        <v>0</v>
      </c>
      <c r="I20" s="387">
        <f>+'KR5 stan.yak.'!I20</f>
        <v>0</v>
      </c>
      <c r="J20" s="387">
        <f>+'KR5 stan.yak.'!J20</f>
        <v>0</v>
      </c>
      <c r="K20" s="387">
        <f>+'KR5 stan.yak.'!K20</f>
        <v>0</v>
      </c>
      <c r="L20" s="387">
        <f>+'KR5 stan.yak.'!L20</f>
        <v>0</v>
      </c>
      <c r="M20" s="751">
        <f>+'KR5 stan.yak.'!M20</f>
        <v>0</v>
      </c>
      <c r="N20" s="737"/>
    </row>
    <row r="21" spans="1:14">
      <c r="A21" s="741" t="s">
        <v>1875</v>
      </c>
      <c r="B21" s="387">
        <f>+'KR5 stan.yak.'!B21</f>
        <v>0</v>
      </c>
      <c r="C21" s="387">
        <f>+'KR5 stan.yak.'!C21</f>
        <v>0</v>
      </c>
      <c r="D21" s="387">
        <f>+'KR5 stan.yak.'!D21</f>
        <v>0</v>
      </c>
      <c r="E21" s="387">
        <f>+'KR5 stan.yak.'!E21</f>
        <v>0</v>
      </c>
      <c r="F21" s="387">
        <f>+'KR5 stan.yak.'!F21</f>
        <v>0</v>
      </c>
      <c r="G21" s="387">
        <f>+'KR5 stan.yak.'!G21</f>
        <v>0</v>
      </c>
      <c r="H21" s="387">
        <f>+'KR5 stan.yak.'!H21</f>
        <v>0</v>
      </c>
      <c r="I21" s="387">
        <f>+'KR5 stan.yak.'!I21</f>
        <v>0</v>
      </c>
      <c r="J21" s="387">
        <f>+'KR5 stan.yak.'!J21</f>
        <v>0</v>
      </c>
      <c r="K21" s="387">
        <f>+'KR5 stan.yak.'!K21</f>
        <v>0</v>
      </c>
      <c r="L21" s="387">
        <f>+'KR5 stan.yak.'!L21</f>
        <v>0</v>
      </c>
      <c r="M21" s="751">
        <f>+'KR5 stan.yak.'!M21</f>
        <v>0</v>
      </c>
      <c r="N21" s="737"/>
    </row>
    <row r="22" spans="1:14">
      <c r="A22" s="741" t="s">
        <v>1876</v>
      </c>
      <c r="B22" s="387">
        <f>+'KR5 stan.yak.'!B22</f>
        <v>0</v>
      </c>
      <c r="C22" s="387">
        <f>+'KR5 stan.yak.'!C22</f>
        <v>0</v>
      </c>
      <c r="D22" s="387">
        <f>+'KR5 stan.yak.'!D22</f>
        <v>0</v>
      </c>
      <c r="E22" s="387">
        <f>+'KR5 stan.yak.'!E22</f>
        <v>0</v>
      </c>
      <c r="F22" s="387">
        <f>+'KR5 stan.yak.'!F22</f>
        <v>0</v>
      </c>
      <c r="G22" s="387">
        <f>+'KR5 stan.yak.'!G22</f>
        <v>0</v>
      </c>
      <c r="H22" s="387">
        <f>+'KR5 stan.yak.'!H22</f>
        <v>0</v>
      </c>
      <c r="I22" s="387">
        <f>+'KR5 stan.yak.'!I22</f>
        <v>0</v>
      </c>
      <c r="J22" s="387">
        <f>+'KR5 stan.yak.'!J22</f>
        <v>0</v>
      </c>
      <c r="K22" s="387">
        <f>+'KR5 stan.yak.'!K22</f>
        <v>0</v>
      </c>
      <c r="L22" s="387">
        <f>+'KR5 stan.yak.'!L22</f>
        <v>0</v>
      </c>
      <c r="M22" s="751">
        <f>+'KR5 stan.yak.'!M22</f>
        <v>0</v>
      </c>
      <c r="N22" s="737"/>
    </row>
    <row r="23" spans="1:14">
      <c r="A23" s="743" t="s">
        <v>106</v>
      </c>
      <c r="B23" s="744">
        <f>+'KR5 stan.yak.'!B23</f>
        <v>0</v>
      </c>
      <c r="C23" s="744">
        <f>+'KR5 stan.yak.'!C23</f>
        <v>0</v>
      </c>
      <c r="D23" s="744">
        <f>+'KR5 stan.yak.'!D23</f>
        <v>0</v>
      </c>
      <c r="E23" s="744">
        <f>+'KR5 stan.yak.'!E23</f>
        <v>0</v>
      </c>
      <c r="F23" s="744">
        <f>+'KR5 stan.yak.'!F23</f>
        <v>0</v>
      </c>
      <c r="G23" s="744">
        <f>+'KR5 stan.yak.'!G23</f>
        <v>0</v>
      </c>
      <c r="H23" s="744">
        <f>+'KR5 stan.yak.'!H23</f>
        <v>0</v>
      </c>
      <c r="I23" s="744">
        <f>+'KR5 stan.yak.'!I23</f>
        <v>0</v>
      </c>
      <c r="J23" s="744">
        <f>+'KR5 stan.yak.'!J23</f>
        <v>0</v>
      </c>
      <c r="K23" s="744">
        <f>+'KR5 stan.yak.'!K23</f>
        <v>0</v>
      </c>
      <c r="L23" s="744">
        <f>+'KR5 stan.yak.'!L23</f>
        <v>0</v>
      </c>
      <c r="M23" s="745">
        <f>+'KR5 stan.yak.'!M23</f>
        <v>0</v>
      </c>
      <c r="N23" s="737"/>
    </row>
    <row r="24" spans="1:14">
      <c r="A24" s="752"/>
    </row>
    <row r="25" spans="1:14">
      <c r="A25" s="738"/>
    </row>
  </sheetData>
  <sheetProtection password="CF27" sheet="1"/>
  <mergeCells count="1">
    <mergeCell ref="B3:M3"/>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dimension ref="A1:J398"/>
  <sheetViews>
    <sheetView view="pageBreakPreview" zoomScaleNormal="100" zoomScaleSheetLayoutView="100" workbookViewId="0"/>
  </sheetViews>
  <sheetFormatPr defaultColWidth="9.140625" defaultRowHeight="12.75"/>
  <cols>
    <col min="1" max="1" width="50.7109375" style="228" customWidth="1"/>
    <col min="2" max="3" width="12.7109375" style="228" customWidth="1"/>
    <col min="4" max="4" width="16" style="228" customWidth="1"/>
    <col min="5" max="5" width="12.5703125" style="228" customWidth="1"/>
    <col min="6" max="6" width="11.85546875" style="228" customWidth="1"/>
    <col min="7" max="7" width="11.7109375" style="228" customWidth="1"/>
    <col min="8" max="8" width="11.42578125" style="228" customWidth="1"/>
    <col min="9" max="9" width="11" style="228" customWidth="1"/>
    <col min="10" max="16384" width="9.140625" style="228"/>
  </cols>
  <sheetData>
    <row r="1" spans="1:5" ht="18">
      <c r="A1" s="227" t="s">
        <v>1877</v>
      </c>
    </row>
    <row r="2" spans="1:5" ht="20.25">
      <c r="A2" s="229" t="s">
        <v>1878</v>
      </c>
    </row>
    <row r="3" spans="1:5" ht="12.75" customHeight="1">
      <c r="A3" s="229"/>
    </row>
    <row r="4" spans="1:5" ht="15.75">
      <c r="A4" s="483" t="s">
        <v>1879</v>
      </c>
    </row>
    <row r="5" spans="1:5" ht="12.75" customHeight="1">
      <c r="A5" s="230"/>
    </row>
    <row r="6" spans="1:5" ht="15.75">
      <c r="A6" s="230" t="s">
        <v>1880</v>
      </c>
    </row>
    <row r="7" spans="1:5" ht="9.75" customHeight="1">
      <c r="A7" s="230"/>
    </row>
    <row r="8" spans="1:5">
      <c r="A8" s="324"/>
      <c r="B8" s="1289" t="s">
        <v>562</v>
      </c>
      <c r="C8" s="1289"/>
      <c r="D8" s="1308" t="s">
        <v>563</v>
      </c>
      <c r="E8" s="1383"/>
    </row>
    <row r="9" spans="1:5">
      <c r="A9" s="325"/>
      <c r="B9" s="268" t="s">
        <v>47</v>
      </c>
      <c r="C9" s="268" t="s">
        <v>48</v>
      </c>
      <c r="D9" s="268" t="s">
        <v>47</v>
      </c>
      <c r="E9" s="269" t="s">
        <v>48</v>
      </c>
    </row>
    <row r="10" spans="1:5">
      <c r="A10" s="260" t="s">
        <v>1881</v>
      </c>
      <c r="B10" s="237">
        <v>2872</v>
      </c>
      <c r="C10" s="237">
        <v>76827</v>
      </c>
      <c r="D10" s="237">
        <v>2263</v>
      </c>
      <c r="E10" s="243">
        <v>53570</v>
      </c>
    </row>
    <row r="11" spans="1:5">
      <c r="A11" s="260" t="s">
        <v>1882</v>
      </c>
      <c r="B11" s="237">
        <v>1914</v>
      </c>
      <c r="C11" s="237">
        <v>957288</v>
      </c>
      <c r="D11" s="237">
        <v>135892</v>
      </c>
      <c r="E11" s="243">
        <v>1339955</v>
      </c>
    </row>
    <row r="12" spans="1:5">
      <c r="A12" s="260" t="s">
        <v>1037</v>
      </c>
      <c r="B12" s="237">
        <v>0</v>
      </c>
      <c r="C12" s="237">
        <v>9555</v>
      </c>
      <c r="D12" s="237">
        <v>0</v>
      </c>
      <c r="E12" s="243">
        <v>7711</v>
      </c>
    </row>
    <row r="13" spans="1:5">
      <c r="A13" s="264" t="s">
        <v>985</v>
      </c>
      <c r="B13" s="265">
        <f>SUM(B10:B12)</f>
        <v>4786</v>
      </c>
      <c r="C13" s="265">
        <f>SUM(C10:C12)</f>
        <v>1043670</v>
      </c>
      <c r="D13" s="265">
        <f>SUM(D10:D12)</f>
        <v>138155</v>
      </c>
      <c r="E13" s="326">
        <f>SUM(E10:E12)</f>
        <v>1401236</v>
      </c>
    </row>
    <row r="14" spans="1:5" ht="9.75" customHeight="1">
      <c r="A14" s="378"/>
    </row>
    <row r="15" spans="1:5" ht="15.75">
      <c r="A15" s="230" t="s">
        <v>1883</v>
      </c>
    </row>
    <row r="16" spans="1:5" ht="9.75" customHeight="1">
      <c r="A16" s="230"/>
    </row>
    <row r="17" spans="1:5">
      <c r="A17" s="324"/>
      <c r="B17" s="1308" t="s">
        <v>562</v>
      </c>
      <c r="C17" s="1310"/>
      <c r="D17" s="1308" t="s">
        <v>563</v>
      </c>
      <c r="E17" s="1383"/>
    </row>
    <row r="18" spans="1:5">
      <c r="A18" s="325"/>
      <c r="B18" s="268" t="s">
        <v>47</v>
      </c>
      <c r="C18" s="268" t="s">
        <v>48</v>
      </c>
      <c r="D18" s="268" t="s">
        <v>47</v>
      </c>
      <c r="E18" s="269" t="s">
        <v>48</v>
      </c>
    </row>
    <row r="19" spans="1:5">
      <c r="A19" s="260" t="s">
        <v>1884</v>
      </c>
      <c r="B19" s="237">
        <v>1914</v>
      </c>
      <c r="C19" s="237">
        <v>203189</v>
      </c>
      <c r="D19" s="237">
        <v>714</v>
      </c>
      <c r="E19" s="243">
        <v>208964</v>
      </c>
    </row>
    <row r="20" spans="1:5">
      <c r="A20" s="260" t="s">
        <v>1885</v>
      </c>
      <c r="B20" s="237">
        <v>0</v>
      </c>
      <c r="C20" s="237">
        <v>188917</v>
      </c>
      <c r="D20" s="237">
        <v>135178</v>
      </c>
      <c r="E20" s="243">
        <v>564556</v>
      </c>
    </row>
    <row r="21" spans="1:5">
      <c r="A21" s="322" t="s">
        <v>1886</v>
      </c>
      <c r="B21" s="328">
        <v>0</v>
      </c>
      <c r="C21" s="328">
        <v>565182</v>
      </c>
      <c r="D21" s="328">
        <v>0</v>
      </c>
      <c r="E21" s="329">
        <v>566435</v>
      </c>
    </row>
    <row r="22" spans="1:5">
      <c r="A22" s="264" t="s">
        <v>985</v>
      </c>
      <c r="B22" s="265">
        <f>SUM(B19:B21)</f>
        <v>1914</v>
      </c>
      <c r="C22" s="265">
        <f>SUM(C19:C21)</f>
        <v>957288</v>
      </c>
      <c r="D22" s="265">
        <f>SUM(D19:D21)</f>
        <v>135892</v>
      </c>
      <c r="E22" s="326">
        <f>SUM(E19:E21)</f>
        <v>1339955</v>
      </c>
    </row>
    <row r="23" spans="1:5" ht="9.75" customHeight="1">
      <c r="A23" s="378"/>
    </row>
    <row r="24" spans="1:5" ht="15.75">
      <c r="A24" s="230" t="s">
        <v>1887</v>
      </c>
    </row>
    <row r="25" spans="1:5" ht="9.75" customHeight="1">
      <c r="A25" s="230"/>
    </row>
    <row r="26" spans="1:5">
      <c r="A26" s="1389" t="s">
        <v>1888</v>
      </c>
      <c r="B26" s="1308" t="s">
        <v>562</v>
      </c>
      <c r="C26" s="1310"/>
      <c r="D26" s="1308" t="s">
        <v>563</v>
      </c>
      <c r="E26" s="1383"/>
    </row>
    <row r="27" spans="1:5">
      <c r="A27" s="1390"/>
      <c r="B27" s="268" t="s">
        <v>47</v>
      </c>
      <c r="C27" s="268" t="s">
        <v>48</v>
      </c>
      <c r="D27" s="268" t="s">
        <v>47</v>
      </c>
      <c r="E27" s="269" t="s">
        <v>48</v>
      </c>
    </row>
    <row r="28" spans="1:5">
      <c r="A28" s="330" t="s">
        <v>1889</v>
      </c>
      <c r="B28" s="237">
        <v>1</v>
      </c>
      <c r="C28" s="237">
        <v>3</v>
      </c>
      <c r="D28" s="237">
        <v>753</v>
      </c>
      <c r="E28" s="243">
        <v>5</v>
      </c>
    </row>
    <row r="29" spans="1:5">
      <c r="A29" s="330" t="s">
        <v>1890</v>
      </c>
      <c r="B29" s="237">
        <v>0</v>
      </c>
      <c r="C29" s="237">
        <v>2443</v>
      </c>
      <c r="D29" s="237">
        <v>0</v>
      </c>
      <c r="E29" s="243">
        <v>1057</v>
      </c>
    </row>
    <row r="30" spans="1:5">
      <c r="A30" s="330" t="s">
        <v>1891</v>
      </c>
      <c r="B30" s="237">
        <v>0</v>
      </c>
      <c r="C30" s="237">
        <v>0</v>
      </c>
      <c r="D30" s="237">
        <v>0</v>
      </c>
      <c r="E30" s="243">
        <v>0</v>
      </c>
    </row>
    <row r="31" spans="1:5">
      <c r="A31" s="330" t="s">
        <v>1892</v>
      </c>
      <c r="B31" s="237">
        <v>0</v>
      </c>
      <c r="C31" s="328">
        <v>366</v>
      </c>
      <c r="D31" s="328">
        <v>0</v>
      </c>
      <c r="E31" s="329">
        <v>1089</v>
      </c>
    </row>
    <row r="32" spans="1:5">
      <c r="A32" s="330" t="s">
        <v>1893</v>
      </c>
      <c r="B32" s="237">
        <v>0</v>
      </c>
      <c r="C32" s="328">
        <v>0</v>
      </c>
      <c r="D32" s="328">
        <v>0</v>
      </c>
      <c r="E32" s="329">
        <v>0</v>
      </c>
    </row>
    <row r="33" spans="1:5">
      <c r="A33" s="264" t="s">
        <v>985</v>
      </c>
      <c r="B33" s="265">
        <f>SUM(B28:B32)</f>
        <v>1</v>
      </c>
      <c r="C33" s="265">
        <f>SUM(C28:C32)</f>
        <v>2812</v>
      </c>
      <c r="D33" s="265">
        <f>SUM(D28:D32)</f>
        <v>753</v>
      </c>
      <c r="E33" s="326">
        <f>SUM(E28:E32)</f>
        <v>2151</v>
      </c>
    </row>
    <row r="34" spans="1:5" ht="9.75" customHeight="1">
      <c r="A34" s="378"/>
    </row>
    <row r="35" spans="1:5" ht="15.75">
      <c r="A35" s="283" t="s">
        <v>1894</v>
      </c>
    </row>
    <row r="36" spans="1:5" ht="9.75" customHeight="1">
      <c r="A36" s="230"/>
    </row>
    <row r="37" spans="1:5" ht="15.75">
      <c r="A37" s="230" t="s">
        <v>1895</v>
      </c>
    </row>
    <row r="38" spans="1:5" ht="9.75" customHeight="1">
      <c r="A38" s="230"/>
    </row>
    <row r="39" spans="1:5">
      <c r="A39" s="1391"/>
      <c r="B39" s="1289" t="s">
        <v>562</v>
      </c>
      <c r="C39" s="1289"/>
      <c r="D39" s="1308" t="s">
        <v>563</v>
      </c>
      <c r="E39" s="1383"/>
    </row>
    <row r="40" spans="1:5">
      <c r="A40" s="1392"/>
      <c r="B40" s="268" t="s">
        <v>47</v>
      </c>
      <c r="C40" s="268" t="s">
        <v>48</v>
      </c>
      <c r="D40" s="268" t="s">
        <v>47</v>
      </c>
      <c r="E40" s="269" t="s">
        <v>48</v>
      </c>
    </row>
    <row r="41" spans="1:5">
      <c r="A41" s="444" t="s">
        <v>1138</v>
      </c>
      <c r="B41" s="240"/>
      <c r="C41" s="240"/>
      <c r="D41" s="240"/>
      <c r="E41" s="241"/>
    </row>
    <row r="42" spans="1:5">
      <c r="A42" s="260" t="s">
        <v>1896</v>
      </c>
      <c r="B42" s="237">
        <v>19165</v>
      </c>
      <c r="C42" s="237">
        <v>172366</v>
      </c>
      <c r="D42" s="237">
        <v>53468</v>
      </c>
      <c r="E42" s="243">
        <v>192349</v>
      </c>
    </row>
    <row r="43" spans="1:5">
      <c r="A43" s="260" t="s">
        <v>1897</v>
      </c>
      <c r="B43" s="237">
        <v>0</v>
      </c>
      <c r="C43" s="237">
        <v>174425</v>
      </c>
      <c r="D43" s="237">
        <v>0</v>
      </c>
      <c r="E43" s="243">
        <v>244945</v>
      </c>
    </row>
    <row r="44" spans="1:5">
      <c r="A44" s="260" t="s">
        <v>1898</v>
      </c>
      <c r="B44" s="237">
        <v>0</v>
      </c>
      <c r="C44" s="237">
        <v>0</v>
      </c>
      <c r="D44" s="237">
        <v>0</v>
      </c>
      <c r="E44" s="243">
        <v>0</v>
      </c>
    </row>
    <row r="45" spans="1:5">
      <c r="A45" s="278" t="s">
        <v>985</v>
      </c>
      <c r="B45" s="265">
        <f>SUM(B42:B44)</f>
        <v>19165</v>
      </c>
      <c r="C45" s="265">
        <f>SUM(C42:C44)</f>
        <v>346791</v>
      </c>
      <c r="D45" s="265">
        <f>SUM(D42:D44)</f>
        <v>53468</v>
      </c>
      <c r="E45" s="326">
        <f>SUM(E42:E44)</f>
        <v>437294</v>
      </c>
    </row>
    <row r="46" spans="1:5" ht="9.75" customHeight="1">
      <c r="A46" s="378"/>
    </row>
    <row r="47" spans="1:5" ht="15.75">
      <c r="A47" s="230" t="s">
        <v>1899</v>
      </c>
    </row>
    <row r="48" spans="1:5" ht="9.75" customHeight="1">
      <c r="A48" s="230"/>
    </row>
    <row r="49" spans="1:10" ht="12.75" customHeight="1">
      <c r="A49" s="1386"/>
      <c r="B49" s="1388" t="s">
        <v>1900</v>
      </c>
      <c r="C49" s="1388"/>
      <c r="D49" s="1308" t="s">
        <v>1901</v>
      </c>
      <c r="E49" s="1383"/>
    </row>
    <row r="50" spans="1:10">
      <c r="A50" s="1387"/>
      <c r="B50" s="249" t="s">
        <v>562</v>
      </c>
      <c r="C50" s="268" t="s">
        <v>563</v>
      </c>
      <c r="D50" s="268" t="s">
        <v>562</v>
      </c>
      <c r="E50" s="250" t="s">
        <v>563</v>
      </c>
    </row>
    <row r="51" spans="1:10">
      <c r="A51" s="260" t="s">
        <v>1902</v>
      </c>
      <c r="B51" s="237"/>
      <c r="C51" s="237"/>
      <c r="D51" s="237"/>
      <c r="E51" s="243"/>
    </row>
    <row r="52" spans="1:10">
      <c r="A52" s="260" t="s">
        <v>1903</v>
      </c>
      <c r="B52" s="237"/>
      <c r="C52" s="237"/>
      <c r="D52" s="237"/>
      <c r="E52" s="243"/>
    </row>
    <row r="53" spans="1:10">
      <c r="A53" s="260" t="s">
        <v>1904</v>
      </c>
      <c r="B53" s="237"/>
      <c r="C53" s="237"/>
      <c r="D53" s="237"/>
      <c r="E53" s="243"/>
    </row>
    <row r="54" spans="1:10">
      <c r="A54" s="260" t="s">
        <v>1905</v>
      </c>
      <c r="B54" s="237"/>
      <c r="C54" s="237"/>
      <c r="D54" s="237"/>
      <c r="E54" s="243"/>
    </row>
    <row r="55" spans="1:10">
      <c r="A55" s="260" t="s">
        <v>1037</v>
      </c>
      <c r="B55" s="237"/>
      <c r="C55" s="237"/>
      <c r="D55" s="237"/>
      <c r="E55" s="243"/>
    </row>
    <row r="56" spans="1:10">
      <c r="A56" s="264" t="s">
        <v>985</v>
      </c>
      <c r="B56" s="265">
        <f>SUM(B51:B55)</f>
        <v>0</v>
      </c>
      <c r="C56" s="265">
        <f>SUM(C51:C55)</f>
        <v>0</v>
      </c>
      <c r="D56" s="265">
        <f>SUM(D51:D55)</f>
        <v>0</v>
      </c>
      <c r="E56" s="326">
        <f>SUM(E51:E55)</f>
        <v>0</v>
      </c>
    </row>
    <row r="57" spans="1:10">
      <c r="A57" s="526" t="s">
        <v>1906</v>
      </c>
    </row>
    <row r="58" spans="1:10" ht="9.75" customHeight="1">
      <c r="A58" s="378"/>
    </row>
    <row r="59" spans="1:10" ht="15.75">
      <c r="A59" s="483" t="s">
        <v>1907</v>
      </c>
      <c r="J59" s="942"/>
    </row>
    <row r="60" spans="1:10" ht="9.75" customHeight="1">
      <c r="A60" s="230"/>
    </row>
    <row r="61" spans="1:10">
      <c r="A61" s="1221"/>
      <c r="B61" s="1222" t="s">
        <v>562</v>
      </c>
      <c r="C61" s="1233" t="s">
        <v>563</v>
      </c>
    </row>
    <row r="62" spans="1:10">
      <c r="A62" s="444" t="s">
        <v>1908</v>
      </c>
      <c r="B62" s="240">
        <f>SUM(B63:B64)</f>
        <v>339656</v>
      </c>
      <c r="C62" s="241">
        <f>SUM(C63:C64)</f>
        <v>270081</v>
      </c>
    </row>
    <row r="63" spans="1:10">
      <c r="A63" s="330" t="s">
        <v>1909</v>
      </c>
      <c r="B63" s="237">
        <v>89853</v>
      </c>
      <c r="C63" s="243">
        <v>86408</v>
      </c>
      <c r="E63" s="228" t="s">
        <v>564</v>
      </c>
    </row>
    <row r="64" spans="1:10">
      <c r="A64" s="330" t="s">
        <v>1910</v>
      </c>
      <c r="B64" s="237">
        <v>249803</v>
      </c>
      <c r="C64" s="243">
        <v>183673</v>
      </c>
    </row>
    <row r="65" spans="1:6">
      <c r="A65" s="444" t="s">
        <v>1911</v>
      </c>
      <c r="B65" s="240">
        <f>SUM(B66:B67)</f>
        <v>0</v>
      </c>
      <c r="C65" s="241">
        <f>SUM(C66:C67)</f>
        <v>0</v>
      </c>
    </row>
    <row r="66" spans="1:6">
      <c r="A66" s="330" t="s">
        <v>1909</v>
      </c>
      <c r="B66" s="237">
        <v>0</v>
      </c>
      <c r="C66" s="243">
        <v>0</v>
      </c>
    </row>
    <row r="67" spans="1:6">
      <c r="A67" s="330" t="s">
        <v>1910</v>
      </c>
      <c r="B67" s="237">
        <v>0</v>
      </c>
      <c r="C67" s="243">
        <v>0</v>
      </c>
    </row>
    <row r="68" spans="1:6">
      <c r="A68" s="444" t="s">
        <v>1912</v>
      </c>
      <c r="B68" s="237">
        <v>0</v>
      </c>
      <c r="C68" s="243">
        <v>0</v>
      </c>
    </row>
    <row r="69" spans="1:6">
      <c r="A69" s="278" t="s">
        <v>49</v>
      </c>
      <c r="B69" s="265">
        <f>B62+B65-B68</f>
        <v>339656</v>
      </c>
      <c r="C69" s="326">
        <f>C62+C65-C68</f>
        <v>270081</v>
      </c>
    </row>
    <row r="70" spans="1:6" ht="9.75" customHeight="1">
      <c r="A70" s="378"/>
    </row>
    <row r="71" spans="1:6" ht="15" customHeight="1">
      <c r="A71" s="483" t="s">
        <v>1913</v>
      </c>
      <c r="B71" s="319"/>
      <c r="C71" s="332"/>
      <c r="D71" s="332"/>
      <c r="E71" s="332"/>
      <c r="F71" s="332"/>
    </row>
    <row r="72" spans="1:6" ht="6" customHeight="1">
      <c r="A72" s="230"/>
      <c r="B72" s="319"/>
      <c r="C72" s="332"/>
      <c r="D72" s="332"/>
      <c r="E72" s="332"/>
      <c r="F72" s="332"/>
    </row>
    <row r="73" spans="1:6" ht="15.75">
      <c r="A73" s="230" t="s">
        <v>1914</v>
      </c>
    </row>
    <row r="74" spans="1:6" ht="9.75" customHeight="1">
      <c r="A74" s="230"/>
    </row>
    <row r="75" spans="1:6" ht="11.25" customHeight="1">
      <c r="A75" s="1399"/>
      <c r="B75" s="1388" t="s">
        <v>562</v>
      </c>
      <c r="C75" s="1388"/>
      <c r="D75" s="1384" t="s">
        <v>563</v>
      </c>
      <c r="E75" s="1385"/>
    </row>
    <row r="76" spans="1:6" ht="11.25" customHeight="1">
      <c r="A76" s="1400"/>
      <c r="B76" s="249" t="s">
        <v>1915</v>
      </c>
      <c r="C76" s="249" t="s">
        <v>1916</v>
      </c>
      <c r="D76" s="249" t="s">
        <v>1915</v>
      </c>
      <c r="E76" s="250" t="s">
        <v>1916</v>
      </c>
    </row>
    <row r="77" spans="1:6">
      <c r="A77" s="444" t="s">
        <v>1917</v>
      </c>
      <c r="B77" s="240">
        <f>SUM(B78:B79)</f>
        <v>0</v>
      </c>
      <c r="C77" s="240">
        <f>SUM(C78:C79)</f>
        <v>0</v>
      </c>
      <c r="D77" s="240">
        <f>SUM(D78:D79)</f>
        <v>0</v>
      </c>
      <c r="E77" s="241">
        <f>SUM(E78:E79)</f>
        <v>0</v>
      </c>
    </row>
    <row r="78" spans="1:6">
      <c r="A78" s="242" t="s">
        <v>1918</v>
      </c>
      <c r="B78" s="237">
        <v>0</v>
      </c>
      <c r="C78" s="237">
        <v>0</v>
      </c>
      <c r="D78" s="237">
        <v>0</v>
      </c>
      <c r="E78" s="243">
        <v>0</v>
      </c>
    </row>
    <row r="79" spans="1:6">
      <c r="A79" s="242" t="s">
        <v>1919</v>
      </c>
      <c r="B79" s="237">
        <v>0</v>
      </c>
      <c r="C79" s="237">
        <v>0</v>
      </c>
      <c r="D79" s="237">
        <v>0</v>
      </c>
      <c r="E79" s="243">
        <v>0</v>
      </c>
    </row>
    <row r="80" spans="1:6">
      <c r="A80" s="444" t="s">
        <v>1920</v>
      </c>
      <c r="B80" s="237">
        <v>0</v>
      </c>
      <c r="C80" s="237">
        <v>0</v>
      </c>
      <c r="D80" s="237">
        <v>0</v>
      </c>
      <c r="E80" s="243">
        <v>0</v>
      </c>
    </row>
    <row r="81" spans="1:5">
      <c r="A81" s="263" t="s">
        <v>1921</v>
      </c>
      <c r="B81" s="328">
        <v>34</v>
      </c>
      <c r="C81" s="328">
        <v>0</v>
      </c>
      <c r="D81" s="328">
        <v>18</v>
      </c>
      <c r="E81" s="329">
        <v>0</v>
      </c>
    </row>
    <row r="82" spans="1:5">
      <c r="A82" s="264" t="s">
        <v>985</v>
      </c>
      <c r="B82" s="265">
        <f>+B77+B80+B81</f>
        <v>34</v>
      </c>
      <c r="C82" s="265">
        <f>+C77+C80+C81</f>
        <v>0</v>
      </c>
      <c r="D82" s="265">
        <f>+D77+D80+D81</f>
        <v>18</v>
      </c>
      <c r="E82" s="326">
        <f>+E77+E80+E81</f>
        <v>0</v>
      </c>
    </row>
    <row r="83" spans="1:5" ht="6.75" customHeight="1">
      <c r="A83" s="234"/>
    </row>
    <row r="84" spans="1:5" ht="29.25" customHeight="1">
      <c r="A84" s="1407" t="s">
        <v>1922</v>
      </c>
      <c r="B84" s="1408"/>
      <c r="C84" s="1408"/>
      <c r="D84" s="1408"/>
      <c r="E84" s="1408"/>
    </row>
    <row r="85" spans="1:5" ht="4.5" customHeight="1"/>
    <row r="86" spans="1:5" ht="22.5" customHeight="1">
      <c r="A86" s="1411" t="s">
        <v>1923</v>
      </c>
      <c r="B86" s="1395" t="s">
        <v>1924</v>
      </c>
      <c r="C86" s="1308" t="s">
        <v>1925</v>
      </c>
      <c r="D86" s="1309"/>
      <c r="E86" s="1383"/>
    </row>
    <row r="87" spans="1:5" ht="24.75" customHeight="1">
      <c r="A87" s="1412"/>
      <c r="B87" s="1396"/>
      <c r="C87" s="1398" t="s">
        <v>1926</v>
      </c>
      <c r="D87" s="1393" t="s">
        <v>1927</v>
      </c>
      <c r="E87" s="1394"/>
    </row>
    <row r="88" spans="1:5" ht="36">
      <c r="A88" s="1413"/>
      <c r="B88" s="1397"/>
      <c r="C88" s="1327"/>
      <c r="D88" s="268" t="s">
        <v>1928</v>
      </c>
      <c r="E88" s="269" t="s">
        <v>1929</v>
      </c>
    </row>
    <row r="89" spans="1:5" ht="12.75" customHeight="1">
      <c r="A89" s="437" t="s">
        <v>1930</v>
      </c>
      <c r="B89" s="240">
        <f>SUM(B90:B96)</f>
        <v>2303314</v>
      </c>
      <c r="C89" s="240">
        <f>SUM(C90:C96)</f>
        <v>10</v>
      </c>
      <c r="D89" s="397">
        <f>SUM(D90:D96)</f>
        <v>18810</v>
      </c>
      <c r="E89" s="241">
        <f>SUM(E90:E96)</f>
        <v>0</v>
      </c>
    </row>
    <row r="90" spans="1:5" ht="12.75" customHeight="1">
      <c r="A90" s="260" t="s">
        <v>1931</v>
      </c>
      <c r="B90" s="237">
        <v>0</v>
      </c>
      <c r="C90" s="237">
        <v>0</v>
      </c>
      <c r="D90" s="396">
        <v>18810</v>
      </c>
      <c r="E90" s="243">
        <v>0</v>
      </c>
    </row>
    <row r="91" spans="1:5" ht="12.75" customHeight="1">
      <c r="A91" s="260" t="s">
        <v>1932</v>
      </c>
      <c r="B91" s="237">
        <v>34929</v>
      </c>
      <c r="C91" s="237">
        <v>0</v>
      </c>
      <c r="D91" s="396">
        <v>0</v>
      </c>
      <c r="E91" s="243">
        <v>0</v>
      </c>
    </row>
    <row r="92" spans="1:5" ht="12.75" customHeight="1">
      <c r="A92" s="260" t="s">
        <v>1933</v>
      </c>
      <c r="B92" s="237">
        <v>0</v>
      </c>
      <c r="C92" s="237">
        <v>0</v>
      </c>
      <c r="D92" s="396">
        <v>0</v>
      </c>
      <c r="E92" s="243">
        <v>0</v>
      </c>
    </row>
    <row r="93" spans="1:5" ht="12.75" customHeight="1">
      <c r="A93" s="260" t="s">
        <v>1934</v>
      </c>
      <c r="B93" s="237">
        <v>1494863</v>
      </c>
      <c r="C93" s="237">
        <v>0</v>
      </c>
      <c r="D93" s="396">
        <v>0</v>
      </c>
      <c r="E93" s="243">
        <v>0</v>
      </c>
    </row>
    <row r="94" spans="1:5" ht="12.75" customHeight="1">
      <c r="A94" s="260" t="s">
        <v>1935</v>
      </c>
      <c r="B94" s="237">
        <v>299</v>
      </c>
      <c r="C94" s="237">
        <v>10</v>
      </c>
      <c r="D94" s="396">
        <v>0</v>
      </c>
      <c r="E94" s="243">
        <v>0</v>
      </c>
    </row>
    <row r="95" spans="1:5" ht="12.75" customHeight="1">
      <c r="A95" s="260" t="s">
        <v>1936</v>
      </c>
      <c r="B95" s="237">
        <v>3378</v>
      </c>
      <c r="C95" s="237">
        <v>0</v>
      </c>
      <c r="D95" s="396">
        <v>0</v>
      </c>
      <c r="E95" s="243">
        <v>0</v>
      </c>
    </row>
    <row r="96" spans="1:5" ht="12.75" customHeight="1">
      <c r="A96" s="260" t="s">
        <v>1893</v>
      </c>
      <c r="B96" s="237">
        <v>769845</v>
      </c>
      <c r="C96" s="237">
        <v>0</v>
      </c>
      <c r="D96" s="396">
        <v>0</v>
      </c>
      <c r="E96" s="243">
        <v>0</v>
      </c>
    </row>
    <row r="97" spans="1:5" ht="12.75" customHeight="1">
      <c r="A97" s="437" t="s">
        <v>1937</v>
      </c>
      <c r="B97" s="237">
        <v>0</v>
      </c>
      <c r="C97" s="237">
        <v>0</v>
      </c>
      <c r="D97" s="396">
        <v>0</v>
      </c>
      <c r="E97" s="243">
        <v>0</v>
      </c>
    </row>
    <row r="98" spans="1:5" ht="12.75" customHeight="1">
      <c r="A98" s="334" t="s">
        <v>1002</v>
      </c>
      <c r="B98" s="328">
        <v>0</v>
      </c>
      <c r="C98" s="328">
        <v>0</v>
      </c>
      <c r="D98" s="484">
        <v>0</v>
      </c>
      <c r="E98" s="329">
        <v>0</v>
      </c>
    </row>
    <row r="99" spans="1:5" ht="12.75" customHeight="1">
      <c r="A99" s="264" t="s">
        <v>985</v>
      </c>
      <c r="B99" s="265">
        <f>+B89+B97+B98</f>
        <v>2303314</v>
      </c>
      <c r="C99" s="265">
        <f>+C89+C97+C98</f>
        <v>10</v>
      </c>
      <c r="D99" s="398">
        <f>+D89+D97+D98</f>
        <v>18810</v>
      </c>
      <c r="E99" s="326">
        <f>+E89+E97+E98</f>
        <v>0</v>
      </c>
    </row>
    <row r="100" spans="1:5" ht="10.5" customHeight="1">
      <c r="A100" s="234"/>
    </row>
    <row r="101" spans="1:5" ht="38.25">
      <c r="A101" s="472"/>
      <c r="B101" s="1230" t="s">
        <v>1938</v>
      </c>
      <c r="C101" s="1231" t="s">
        <v>1925</v>
      </c>
    </row>
    <row r="102" spans="1:5" ht="23.25">
      <c r="A102" s="800" t="s">
        <v>1939</v>
      </c>
      <c r="B102" s="801"/>
      <c r="C102" s="802"/>
    </row>
    <row r="103" spans="1:5" ht="27.75" customHeight="1">
      <c r="A103" s="803" t="s">
        <v>1940</v>
      </c>
      <c r="B103" s="804">
        <v>1567</v>
      </c>
      <c r="C103" s="805"/>
    </row>
    <row r="104" spans="1:5" ht="26.25" customHeight="1">
      <c r="A104" s="806" t="s">
        <v>1941</v>
      </c>
      <c r="B104" s="807"/>
      <c r="C104" s="808">
        <v>352</v>
      </c>
    </row>
    <row r="105" spans="1:5" ht="13.5" customHeight="1">
      <c r="A105" s="234"/>
    </row>
    <row r="106" spans="1:5" ht="15.75">
      <c r="A106" s="283" t="s">
        <v>1942</v>
      </c>
    </row>
    <row r="107" spans="1:5" ht="9.75" customHeight="1"/>
    <row r="108" spans="1:5">
      <c r="A108" s="1409"/>
      <c r="B108" s="1326" t="s">
        <v>1924</v>
      </c>
      <c r="C108" s="1308" t="s">
        <v>1925</v>
      </c>
      <c r="D108" s="1383"/>
    </row>
    <row r="109" spans="1:5" ht="48">
      <c r="A109" s="1410"/>
      <c r="B109" s="1327"/>
      <c r="C109" s="268" t="s">
        <v>1926</v>
      </c>
      <c r="D109" s="269" t="s">
        <v>1927</v>
      </c>
    </row>
    <row r="110" spans="1:5">
      <c r="A110" s="291" t="s">
        <v>1943</v>
      </c>
      <c r="B110" s="237"/>
      <c r="C110" s="237"/>
      <c r="D110" s="243"/>
    </row>
    <row r="111" spans="1:5">
      <c r="A111" s="445" t="s">
        <v>1944</v>
      </c>
      <c r="B111" s="335"/>
      <c r="C111" s="335"/>
      <c r="D111" s="336"/>
    </row>
    <row r="112" spans="1:5" ht="12.75" customHeight="1">
      <c r="A112" s="378"/>
    </row>
    <row r="113" spans="1:5" ht="31.5" customHeight="1">
      <c r="A113" s="1407" t="s">
        <v>1945</v>
      </c>
      <c r="B113" s="1408"/>
      <c r="C113" s="1408"/>
      <c r="D113" s="1408"/>
      <c r="E113" s="1408"/>
    </row>
    <row r="114" spans="1:5" ht="9.75" customHeight="1">
      <c r="A114" s="230"/>
    </row>
    <row r="115" spans="1:5" ht="24">
      <c r="A115" s="1221"/>
      <c r="B115" s="1222" t="s">
        <v>1946</v>
      </c>
      <c r="C115" s="1206" t="s">
        <v>1947</v>
      </c>
      <c r="D115" s="1233" t="s">
        <v>985</v>
      </c>
    </row>
    <row r="116" spans="1:5">
      <c r="A116" s="437" t="s">
        <v>1948</v>
      </c>
      <c r="B116" s="240">
        <f>SUM(B117:B120)</f>
        <v>0</v>
      </c>
      <c r="C116" s="240">
        <f>SUM(C117:C120)</f>
        <v>34</v>
      </c>
      <c r="D116" s="241">
        <f t="shared" ref="D116:D125" si="0">B116+C116</f>
        <v>34</v>
      </c>
    </row>
    <row r="117" spans="1:5">
      <c r="A117" s="260" t="s">
        <v>1949</v>
      </c>
      <c r="B117" s="237">
        <v>0</v>
      </c>
      <c r="C117" s="237">
        <v>0</v>
      </c>
      <c r="D117" s="241">
        <f t="shared" si="0"/>
        <v>0</v>
      </c>
    </row>
    <row r="118" spans="1:5">
      <c r="A118" s="260" t="s">
        <v>1950</v>
      </c>
      <c r="B118" s="237">
        <v>0</v>
      </c>
      <c r="C118" s="237">
        <v>0</v>
      </c>
      <c r="D118" s="241">
        <f t="shared" si="0"/>
        <v>0</v>
      </c>
    </row>
    <row r="119" spans="1:5">
      <c r="A119" s="260" t="s">
        <v>1951</v>
      </c>
      <c r="B119" s="237">
        <v>0</v>
      </c>
      <c r="C119" s="237">
        <v>34</v>
      </c>
      <c r="D119" s="241">
        <f t="shared" si="0"/>
        <v>34</v>
      </c>
    </row>
    <row r="120" spans="1:5">
      <c r="A120" s="260" t="s">
        <v>1037</v>
      </c>
      <c r="B120" s="237">
        <v>0</v>
      </c>
      <c r="C120" s="237">
        <v>0</v>
      </c>
      <c r="D120" s="241">
        <f t="shared" si="0"/>
        <v>0</v>
      </c>
    </row>
    <row r="121" spans="1:5">
      <c r="A121" s="437" t="s">
        <v>1952</v>
      </c>
      <c r="B121" s="240">
        <f>SUM(B122:B125)</f>
        <v>0</v>
      </c>
      <c r="C121" s="240">
        <f>SUM(C122:C125)</f>
        <v>0</v>
      </c>
      <c r="D121" s="241">
        <f t="shared" si="0"/>
        <v>0</v>
      </c>
    </row>
    <row r="122" spans="1:5">
      <c r="A122" s="260" t="s">
        <v>1949</v>
      </c>
      <c r="B122" s="237">
        <v>0</v>
      </c>
      <c r="C122" s="237">
        <v>0</v>
      </c>
      <c r="D122" s="241">
        <f t="shared" si="0"/>
        <v>0</v>
      </c>
    </row>
    <row r="123" spans="1:5">
      <c r="A123" s="260" t="s">
        <v>1950</v>
      </c>
      <c r="B123" s="237">
        <v>0</v>
      </c>
      <c r="C123" s="237">
        <v>0</v>
      </c>
      <c r="D123" s="241">
        <f t="shared" si="0"/>
        <v>0</v>
      </c>
    </row>
    <row r="124" spans="1:5">
      <c r="A124" s="260" t="s">
        <v>1951</v>
      </c>
      <c r="B124" s="237">
        <v>0</v>
      </c>
      <c r="C124" s="237">
        <v>0</v>
      </c>
      <c r="D124" s="241">
        <f t="shared" si="0"/>
        <v>0</v>
      </c>
    </row>
    <row r="125" spans="1:5">
      <c r="A125" s="260" t="s">
        <v>1037</v>
      </c>
      <c r="B125" s="237">
        <v>0</v>
      </c>
      <c r="C125" s="237">
        <v>0</v>
      </c>
      <c r="D125" s="241">
        <f t="shared" si="0"/>
        <v>0</v>
      </c>
    </row>
    <row r="126" spans="1:5">
      <c r="A126" s="437" t="s">
        <v>1953</v>
      </c>
      <c r="B126" s="240">
        <f>SUM(B127:B130)</f>
        <v>0</v>
      </c>
      <c r="C126" s="240">
        <f>SUM(C127:C130)</f>
        <v>0</v>
      </c>
      <c r="D126" s="241">
        <f t="shared" ref="D126:D133" si="1">B126+C126</f>
        <v>0</v>
      </c>
    </row>
    <row r="127" spans="1:5">
      <c r="A127" s="260" t="s">
        <v>1949</v>
      </c>
      <c r="B127" s="237">
        <v>0</v>
      </c>
      <c r="C127" s="237">
        <v>0</v>
      </c>
      <c r="D127" s="241">
        <f t="shared" si="1"/>
        <v>0</v>
      </c>
    </row>
    <row r="128" spans="1:5">
      <c r="A128" s="260" t="s">
        <v>1950</v>
      </c>
      <c r="B128" s="237">
        <v>0</v>
      </c>
      <c r="C128" s="237">
        <v>0</v>
      </c>
      <c r="D128" s="241">
        <f t="shared" si="1"/>
        <v>0</v>
      </c>
    </row>
    <row r="129" spans="1:4" ht="13.5" customHeight="1">
      <c r="A129" s="260" t="s">
        <v>1951</v>
      </c>
      <c r="B129" s="237">
        <v>0</v>
      </c>
      <c r="C129" s="237">
        <v>0</v>
      </c>
      <c r="D129" s="241">
        <f t="shared" si="1"/>
        <v>0</v>
      </c>
    </row>
    <row r="130" spans="1:4">
      <c r="A130" s="260" t="s">
        <v>1037</v>
      </c>
      <c r="B130" s="237">
        <v>0</v>
      </c>
      <c r="C130" s="237">
        <v>0</v>
      </c>
      <c r="D130" s="241">
        <f t="shared" si="1"/>
        <v>0</v>
      </c>
    </row>
    <row r="131" spans="1:4">
      <c r="A131" s="437" t="s">
        <v>1954</v>
      </c>
      <c r="B131" s="240">
        <f>SUM(B132:B133)</f>
        <v>2820</v>
      </c>
      <c r="C131" s="240">
        <f>SUM(C132:C133)</f>
        <v>0</v>
      </c>
      <c r="D131" s="241">
        <f t="shared" si="1"/>
        <v>2820</v>
      </c>
    </row>
    <row r="132" spans="1:4">
      <c r="A132" s="260" t="s">
        <v>1955</v>
      </c>
      <c r="B132" s="237">
        <v>0</v>
      </c>
      <c r="C132" s="237">
        <v>0</v>
      </c>
      <c r="D132" s="241">
        <f t="shared" si="1"/>
        <v>0</v>
      </c>
    </row>
    <row r="133" spans="1:4">
      <c r="A133" s="260" t="s">
        <v>1956</v>
      </c>
      <c r="B133" s="237">
        <v>2820</v>
      </c>
      <c r="C133" s="237">
        <v>0</v>
      </c>
      <c r="D133" s="241">
        <f t="shared" si="1"/>
        <v>2820</v>
      </c>
    </row>
    <row r="134" spans="1:4">
      <c r="A134" s="437" t="s">
        <v>1957</v>
      </c>
      <c r="B134" s="240">
        <f>SUM(B135:B136)</f>
        <v>456</v>
      </c>
      <c r="C134" s="240">
        <f>SUM(C135:C136)</f>
        <v>0</v>
      </c>
      <c r="D134" s="241">
        <f t="shared" ref="D134:D141" si="2">B134+C134</f>
        <v>456</v>
      </c>
    </row>
    <row r="135" spans="1:4">
      <c r="A135" s="260" t="s">
        <v>1955</v>
      </c>
      <c r="B135" s="237">
        <v>0</v>
      </c>
      <c r="C135" s="237">
        <v>0</v>
      </c>
      <c r="D135" s="241">
        <f t="shared" si="2"/>
        <v>0</v>
      </c>
    </row>
    <row r="136" spans="1:4">
      <c r="A136" s="260" t="s">
        <v>1956</v>
      </c>
      <c r="B136" s="237">
        <v>456</v>
      </c>
      <c r="C136" s="237">
        <v>0</v>
      </c>
      <c r="D136" s="241">
        <f t="shared" si="2"/>
        <v>456</v>
      </c>
    </row>
    <row r="137" spans="1:4">
      <c r="A137" s="437" t="s">
        <v>1958</v>
      </c>
      <c r="B137" s="240">
        <f>SUM(B138:B141)</f>
        <v>0</v>
      </c>
      <c r="C137" s="240">
        <f>SUM(C138:C141)</f>
        <v>0</v>
      </c>
      <c r="D137" s="241">
        <f t="shared" si="2"/>
        <v>0</v>
      </c>
    </row>
    <row r="138" spans="1:4">
      <c r="A138" s="260" t="s">
        <v>1949</v>
      </c>
      <c r="B138" s="237">
        <v>0</v>
      </c>
      <c r="C138" s="237">
        <v>0</v>
      </c>
      <c r="D138" s="241">
        <f t="shared" si="2"/>
        <v>0</v>
      </c>
    </row>
    <row r="139" spans="1:4">
      <c r="A139" s="260" t="s">
        <v>1950</v>
      </c>
      <c r="B139" s="237">
        <v>0</v>
      </c>
      <c r="C139" s="237">
        <v>0</v>
      </c>
      <c r="D139" s="241">
        <f t="shared" si="2"/>
        <v>0</v>
      </c>
    </row>
    <row r="140" spans="1:4">
      <c r="A140" s="260" t="s">
        <v>1951</v>
      </c>
      <c r="B140" s="237">
        <v>0</v>
      </c>
      <c r="C140" s="237">
        <v>0</v>
      </c>
      <c r="D140" s="241">
        <f t="shared" si="2"/>
        <v>0</v>
      </c>
    </row>
    <row r="141" spans="1:4">
      <c r="A141" s="260" t="s">
        <v>1037</v>
      </c>
      <c r="B141" s="237">
        <v>0</v>
      </c>
      <c r="C141" s="237">
        <v>0</v>
      </c>
      <c r="D141" s="241">
        <f t="shared" si="2"/>
        <v>0</v>
      </c>
    </row>
    <row r="142" spans="1:4">
      <c r="A142" s="437" t="s">
        <v>1959</v>
      </c>
      <c r="B142" s="240">
        <f>SUM(B143:B146)</f>
        <v>0</v>
      </c>
      <c r="C142" s="240">
        <f>SUM(C143:C146)</f>
        <v>0</v>
      </c>
      <c r="D142" s="241">
        <f>B142+C142</f>
        <v>0</v>
      </c>
    </row>
    <row r="143" spans="1:4">
      <c r="A143" s="260" t="s">
        <v>1949</v>
      </c>
      <c r="B143" s="237">
        <v>0</v>
      </c>
      <c r="C143" s="237">
        <v>0</v>
      </c>
      <c r="D143" s="241">
        <f>B143+C143</f>
        <v>0</v>
      </c>
    </row>
    <row r="144" spans="1:4">
      <c r="A144" s="260" t="s">
        <v>1950</v>
      </c>
      <c r="B144" s="237">
        <v>0</v>
      </c>
      <c r="C144" s="237">
        <v>0</v>
      </c>
      <c r="D144" s="241">
        <f>B144+C144</f>
        <v>0</v>
      </c>
    </row>
    <row r="145" spans="1:4">
      <c r="A145" s="260" t="s">
        <v>1951</v>
      </c>
      <c r="B145" s="237">
        <v>0</v>
      </c>
      <c r="C145" s="237">
        <v>0</v>
      </c>
      <c r="D145" s="241">
        <f>B145+C145</f>
        <v>0</v>
      </c>
    </row>
    <row r="146" spans="1:4">
      <c r="A146" s="260" t="s">
        <v>1037</v>
      </c>
      <c r="B146" s="237">
        <v>0</v>
      </c>
      <c r="C146" s="237">
        <v>0</v>
      </c>
      <c r="D146" s="241">
        <f>B146+C146</f>
        <v>0</v>
      </c>
    </row>
    <row r="147" spans="1:4">
      <c r="A147" s="437" t="s">
        <v>1960</v>
      </c>
      <c r="B147" s="240">
        <f>SUM(B148:B151)</f>
        <v>0</v>
      </c>
      <c r="C147" s="240">
        <f>SUM(C148:C151)</f>
        <v>0</v>
      </c>
      <c r="D147" s="241">
        <f t="shared" ref="D147:D159" si="3">B147+C147</f>
        <v>0</v>
      </c>
    </row>
    <row r="148" spans="1:4">
      <c r="A148" s="260" t="s">
        <v>1949</v>
      </c>
      <c r="B148" s="237">
        <v>0</v>
      </c>
      <c r="C148" s="237">
        <v>0</v>
      </c>
      <c r="D148" s="241">
        <f t="shared" si="3"/>
        <v>0</v>
      </c>
    </row>
    <row r="149" spans="1:4">
      <c r="A149" s="260" t="s">
        <v>1950</v>
      </c>
      <c r="B149" s="237">
        <v>0</v>
      </c>
      <c r="C149" s="237">
        <v>0</v>
      </c>
      <c r="D149" s="241">
        <f t="shared" si="3"/>
        <v>0</v>
      </c>
    </row>
    <row r="150" spans="1:4">
      <c r="A150" s="260" t="s">
        <v>1951</v>
      </c>
      <c r="B150" s="237">
        <v>0</v>
      </c>
      <c r="C150" s="237">
        <v>0</v>
      </c>
      <c r="D150" s="241">
        <f t="shared" si="3"/>
        <v>0</v>
      </c>
    </row>
    <row r="151" spans="1:4">
      <c r="A151" s="260" t="s">
        <v>1037</v>
      </c>
      <c r="B151" s="237">
        <v>0</v>
      </c>
      <c r="C151" s="237">
        <v>0</v>
      </c>
      <c r="D151" s="241">
        <f t="shared" si="3"/>
        <v>0</v>
      </c>
    </row>
    <row r="152" spans="1:4">
      <c r="A152" s="437" t="s">
        <v>1961</v>
      </c>
      <c r="B152" s="240">
        <f>SUM(B153:B154)</f>
        <v>33</v>
      </c>
      <c r="C152" s="240">
        <f>SUM(C153:C154)</f>
        <v>0</v>
      </c>
      <c r="D152" s="241">
        <f t="shared" si="3"/>
        <v>33</v>
      </c>
    </row>
    <row r="153" spans="1:4">
      <c r="A153" s="260" t="s">
        <v>1955</v>
      </c>
      <c r="B153" s="237">
        <v>0</v>
      </c>
      <c r="C153" s="237">
        <v>0</v>
      </c>
      <c r="D153" s="241">
        <f t="shared" si="3"/>
        <v>0</v>
      </c>
    </row>
    <row r="154" spans="1:4">
      <c r="A154" s="260" t="s">
        <v>1956</v>
      </c>
      <c r="B154" s="237">
        <v>33</v>
      </c>
      <c r="C154" s="237">
        <v>0</v>
      </c>
      <c r="D154" s="241">
        <f t="shared" si="3"/>
        <v>33</v>
      </c>
    </row>
    <row r="155" spans="1:4">
      <c r="A155" s="437" t="s">
        <v>1962</v>
      </c>
      <c r="B155" s="240">
        <f>SUM(B156:B157)</f>
        <v>0</v>
      </c>
      <c r="C155" s="240">
        <f>SUM(C156:C157)</f>
        <v>0</v>
      </c>
      <c r="D155" s="241">
        <f t="shared" si="3"/>
        <v>0</v>
      </c>
    </row>
    <row r="156" spans="1:4">
      <c r="A156" s="260" t="s">
        <v>1955</v>
      </c>
      <c r="B156" s="237">
        <v>0</v>
      </c>
      <c r="C156" s="237">
        <v>0</v>
      </c>
      <c r="D156" s="241">
        <f t="shared" si="3"/>
        <v>0</v>
      </c>
    </row>
    <row r="157" spans="1:4">
      <c r="A157" s="260" t="s">
        <v>1956</v>
      </c>
      <c r="B157" s="237">
        <v>0</v>
      </c>
      <c r="C157" s="237">
        <v>0</v>
      </c>
      <c r="D157" s="241">
        <f t="shared" si="3"/>
        <v>0</v>
      </c>
    </row>
    <row r="158" spans="1:4">
      <c r="A158" s="337" t="s">
        <v>1963</v>
      </c>
      <c r="B158" s="328">
        <v>274</v>
      </c>
      <c r="C158" s="328">
        <v>0</v>
      </c>
      <c r="D158" s="338">
        <f t="shared" si="3"/>
        <v>274</v>
      </c>
    </row>
    <row r="159" spans="1:4">
      <c r="A159" s="337" t="s">
        <v>1964</v>
      </c>
      <c r="B159" s="328">
        <v>0</v>
      </c>
      <c r="C159" s="328">
        <v>0</v>
      </c>
      <c r="D159" s="338">
        <f t="shared" si="3"/>
        <v>0</v>
      </c>
    </row>
    <row r="160" spans="1:4">
      <c r="A160" s="264" t="s">
        <v>985</v>
      </c>
      <c r="B160" s="265">
        <f>+B116+B121+B126+B131+B134+B137+B142+B147+B152+B155+B158+B159</f>
        <v>3583</v>
      </c>
      <c r="C160" s="265">
        <f>+C116+C121+C126+C131+C134+C137+C142+C147+C152+C155+C158+C159</f>
        <v>34</v>
      </c>
      <c r="D160" s="326">
        <f>C160+B160</f>
        <v>3617</v>
      </c>
    </row>
    <row r="161" spans="1:5" ht="9.75" customHeight="1">
      <c r="A161" s="378"/>
    </row>
    <row r="162" spans="1:5" ht="15" customHeight="1">
      <c r="A162" s="1407" t="s">
        <v>1965</v>
      </c>
      <c r="B162" s="1407"/>
      <c r="C162" s="1407"/>
      <c r="D162" s="1407"/>
      <c r="E162" s="1407"/>
    </row>
    <row r="163" spans="1:5" ht="14.25" customHeight="1"/>
    <row r="164" spans="1:5" ht="25.5" customHeight="1">
      <c r="A164" s="1221"/>
      <c r="B164" s="1222" t="s">
        <v>1946</v>
      </c>
      <c r="C164" s="1206" t="s">
        <v>1947</v>
      </c>
      <c r="D164" s="1233" t="s">
        <v>985</v>
      </c>
    </row>
    <row r="165" spans="1:5" ht="11.25" customHeight="1">
      <c r="A165" s="437" t="s">
        <v>1966</v>
      </c>
      <c r="B165" s="240">
        <f>SUM(B166:B169)</f>
        <v>0</v>
      </c>
      <c r="C165" s="240">
        <f>SUM(C166:C169)</f>
        <v>0</v>
      </c>
      <c r="D165" s="241">
        <f t="shared" ref="D165:D188" si="4">B165+C165</f>
        <v>0</v>
      </c>
    </row>
    <row r="166" spans="1:5" ht="11.25" customHeight="1">
      <c r="A166" s="260" t="s">
        <v>1967</v>
      </c>
      <c r="B166" s="237">
        <v>0</v>
      </c>
      <c r="C166" s="237">
        <v>0</v>
      </c>
      <c r="D166" s="241">
        <f t="shared" si="4"/>
        <v>0</v>
      </c>
    </row>
    <row r="167" spans="1:5" ht="11.25" customHeight="1">
      <c r="A167" s="260" t="s">
        <v>1950</v>
      </c>
      <c r="B167" s="237">
        <v>0</v>
      </c>
      <c r="C167" s="237">
        <v>0</v>
      </c>
      <c r="D167" s="241">
        <f t="shared" si="4"/>
        <v>0</v>
      </c>
    </row>
    <row r="168" spans="1:5" ht="11.25" customHeight="1">
      <c r="A168" s="260" t="s">
        <v>1951</v>
      </c>
      <c r="B168" s="237">
        <v>0</v>
      </c>
      <c r="C168" s="237">
        <v>0</v>
      </c>
      <c r="D168" s="241">
        <f t="shared" si="4"/>
        <v>0</v>
      </c>
    </row>
    <row r="169" spans="1:5" ht="11.25" customHeight="1">
      <c r="A169" s="260" t="s">
        <v>1037</v>
      </c>
      <c r="B169" s="237">
        <v>0</v>
      </c>
      <c r="C169" s="237">
        <v>0</v>
      </c>
      <c r="D169" s="241">
        <f t="shared" si="4"/>
        <v>0</v>
      </c>
    </row>
    <row r="170" spans="1:5" ht="11.25" customHeight="1">
      <c r="A170" s="437" t="s">
        <v>1968</v>
      </c>
      <c r="B170" s="240">
        <f>SUM(B171:B174)</f>
        <v>0</v>
      </c>
      <c r="C170" s="240">
        <f>SUM(C171:C174)</f>
        <v>0</v>
      </c>
      <c r="D170" s="241">
        <f t="shared" si="4"/>
        <v>0</v>
      </c>
    </row>
    <row r="171" spans="1:5" ht="11.25" customHeight="1">
      <c r="A171" s="260" t="s">
        <v>1967</v>
      </c>
      <c r="B171" s="237">
        <v>0</v>
      </c>
      <c r="C171" s="237">
        <v>0</v>
      </c>
      <c r="D171" s="241">
        <f t="shared" si="4"/>
        <v>0</v>
      </c>
    </row>
    <row r="172" spans="1:5" ht="11.25" customHeight="1">
      <c r="A172" s="260" t="s">
        <v>1950</v>
      </c>
      <c r="B172" s="237">
        <v>0</v>
      </c>
      <c r="C172" s="237">
        <v>0</v>
      </c>
      <c r="D172" s="241">
        <f t="shared" si="4"/>
        <v>0</v>
      </c>
    </row>
    <row r="173" spans="1:5" ht="11.25" customHeight="1">
      <c r="A173" s="260" t="s">
        <v>1951</v>
      </c>
      <c r="B173" s="237">
        <v>0</v>
      </c>
      <c r="C173" s="237">
        <v>0</v>
      </c>
      <c r="D173" s="241">
        <f t="shared" si="4"/>
        <v>0</v>
      </c>
    </row>
    <row r="174" spans="1:5" ht="11.25" customHeight="1">
      <c r="A174" s="260" t="s">
        <v>1037</v>
      </c>
      <c r="B174" s="237">
        <v>0</v>
      </c>
      <c r="C174" s="237">
        <v>0</v>
      </c>
      <c r="D174" s="241">
        <f t="shared" si="4"/>
        <v>0</v>
      </c>
    </row>
    <row r="175" spans="1:5" ht="11.25" customHeight="1">
      <c r="A175" s="437" t="s">
        <v>1969</v>
      </c>
      <c r="B175" s="240">
        <f>SUM(B176:B179)</f>
        <v>0</v>
      </c>
      <c r="C175" s="240">
        <f>SUM(C176:C179)</f>
        <v>0</v>
      </c>
      <c r="D175" s="241">
        <f t="shared" si="4"/>
        <v>0</v>
      </c>
    </row>
    <row r="176" spans="1:5" ht="11.25" customHeight="1">
      <c r="A176" s="260" t="s">
        <v>1967</v>
      </c>
      <c r="B176" s="237">
        <v>0</v>
      </c>
      <c r="C176" s="237">
        <v>0</v>
      </c>
      <c r="D176" s="241">
        <f t="shared" si="4"/>
        <v>0</v>
      </c>
    </row>
    <row r="177" spans="1:4" ht="11.25" customHeight="1">
      <c r="A177" s="260" t="s">
        <v>1950</v>
      </c>
      <c r="B177" s="237">
        <v>0</v>
      </c>
      <c r="C177" s="237">
        <v>0</v>
      </c>
      <c r="D177" s="241">
        <f t="shared" si="4"/>
        <v>0</v>
      </c>
    </row>
    <row r="178" spans="1:4" ht="11.25" customHeight="1">
      <c r="A178" s="260" t="s">
        <v>1951</v>
      </c>
      <c r="B178" s="237">
        <v>0</v>
      </c>
      <c r="C178" s="237">
        <v>0</v>
      </c>
      <c r="D178" s="241">
        <f t="shared" si="4"/>
        <v>0</v>
      </c>
    </row>
    <row r="179" spans="1:4" ht="11.25" customHeight="1">
      <c r="A179" s="260" t="s">
        <v>1037</v>
      </c>
      <c r="B179" s="237">
        <v>0</v>
      </c>
      <c r="C179" s="237">
        <v>0</v>
      </c>
      <c r="D179" s="241">
        <f t="shared" si="4"/>
        <v>0</v>
      </c>
    </row>
    <row r="180" spans="1:4" ht="11.25" customHeight="1">
      <c r="A180" s="437" t="s">
        <v>1970</v>
      </c>
      <c r="B180" s="240">
        <f>SUM(B181:B182)</f>
        <v>51</v>
      </c>
      <c r="C180" s="240">
        <f>SUM(C181:C182)</f>
        <v>0</v>
      </c>
      <c r="D180" s="241">
        <f t="shared" si="4"/>
        <v>51</v>
      </c>
    </row>
    <row r="181" spans="1:4" ht="11.25" customHeight="1">
      <c r="A181" s="260" t="s">
        <v>1955</v>
      </c>
      <c r="B181" s="237">
        <v>0</v>
      </c>
      <c r="C181" s="237">
        <v>0</v>
      </c>
      <c r="D181" s="241">
        <f t="shared" si="4"/>
        <v>0</v>
      </c>
    </row>
    <row r="182" spans="1:4" ht="11.25" customHeight="1">
      <c r="A182" s="260" t="s">
        <v>1956</v>
      </c>
      <c r="B182" s="237">
        <v>51</v>
      </c>
      <c r="C182" s="237">
        <v>0</v>
      </c>
      <c r="D182" s="241">
        <f t="shared" si="4"/>
        <v>51</v>
      </c>
    </row>
    <row r="183" spans="1:4" ht="11.25" customHeight="1">
      <c r="A183" s="437" t="s">
        <v>1971</v>
      </c>
      <c r="B183" s="240">
        <f>SUM(B184:B185)</f>
        <v>18</v>
      </c>
      <c r="C183" s="240">
        <f>SUM(C184:C185)</f>
        <v>0</v>
      </c>
      <c r="D183" s="241">
        <f t="shared" si="4"/>
        <v>18</v>
      </c>
    </row>
    <row r="184" spans="1:4" ht="11.25" customHeight="1">
      <c r="A184" s="260" t="s">
        <v>1955</v>
      </c>
      <c r="B184" s="237">
        <v>0</v>
      </c>
      <c r="C184" s="237">
        <v>0</v>
      </c>
      <c r="D184" s="241">
        <f t="shared" si="4"/>
        <v>0</v>
      </c>
    </row>
    <row r="185" spans="1:4" ht="11.25" customHeight="1">
      <c r="A185" s="260" t="s">
        <v>1956</v>
      </c>
      <c r="B185" s="237">
        <v>18</v>
      </c>
      <c r="C185" s="237">
        <v>0</v>
      </c>
      <c r="D185" s="241">
        <f t="shared" si="4"/>
        <v>18</v>
      </c>
    </row>
    <row r="186" spans="1:4" ht="11.25" customHeight="1">
      <c r="A186" s="437" t="s">
        <v>1972</v>
      </c>
      <c r="B186" s="328">
        <v>0</v>
      </c>
      <c r="C186" s="328">
        <v>0</v>
      </c>
      <c r="D186" s="338">
        <f t="shared" si="4"/>
        <v>0</v>
      </c>
    </row>
    <row r="187" spans="1:4" ht="11.25" customHeight="1">
      <c r="A187" s="437" t="s">
        <v>1973</v>
      </c>
      <c r="B187" s="328">
        <v>0</v>
      </c>
      <c r="C187" s="328">
        <v>0</v>
      </c>
      <c r="D187" s="338">
        <f t="shared" si="4"/>
        <v>0</v>
      </c>
    </row>
    <row r="188" spans="1:4" ht="11.25" customHeight="1">
      <c r="A188" s="264" t="s">
        <v>985</v>
      </c>
      <c r="B188" s="265">
        <f>+B165+B170+B175+B180+B183+B186+B187</f>
        <v>69</v>
      </c>
      <c r="C188" s="265">
        <f>+C165+C170+C175+C180+C183+C186+C187</f>
        <v>0</v>
      </c>
      <c r="D188" s="326">
        <f t="shared" si="4"/>
        <v>69</v>
      </c>
    </row>
    <row r="189" spans="1:4" ht="9.75" customHeight="1">
      <c r="A189" s="378"/>
    </row>
    <row r="190" spans="1:4" ht="15.75">
      <c r="A190" s="283" t="s">
        <v>1974</v>
      </c>
    </row>
    <row r="191" spans="1:4" ht="12.75" customHeight="1">
      <c r="A191" s="287"/>
    </row>
    <row r="192" spans="1:4" ht="15">
      <c r="A192" s="1218"/>
      <c r="B192" s="1222" t="s">
        <v>562</v>
      </c>
      <c r="C192" s="1233" t="s">
        <v>563</v>
      </c>
    </row>
    <row r="193" spans="1:7">
      <c r="A193" s="437" t="s">
        <v>1975</v>
      </c>
      <c r="B193" s="237"/>
      <c r="C193" s="243"/>
    </row>
    <row r="194" spans="1:7">
      <c r="A194" s="334" t="s">
        <v>1976</v>
      </c>
      <c r="B194" s="328"/>
      <c r="C194" s="329"/>
    </row>
    <row r="195" spans="1:7">
      <c r="A195" s="264" t="s">
        <v>985</v>
      </c>
      <c r="B195" s="265">
        <f>SUM(B193:B194)</f>
        <v>0</v>
      </c>
      <c r="C195" s="326">
        <f>SUM(C193:C194)</f>
        <v>0</v>
      </c>
    </row>
    <row r="196" spans="1:7" ht="9.75" customHeight="1">
      <c r="A196" s="378"/>
    </row>
    <row r="197" spans="1:7" ht="15.75" customHeight="1">
      <c r="A197" s="283" t="s">
        <v>1977</v>
      </c>
      <c r="G197" s="239"/>
    </row>
    <row r="198" spans="1:7" ht="9.75" customHeight="1">
      <c r="A198" s="230"/>
    </row>
    <row r="199" spans="1:7" ht="15">
      <c r="A199" s="1218"/>
      <c r="B199" s="1222" t="s">
        <v>562</v>
      </c>
      <c r="C199" s="1233" t="s">
        <v>563</v>
      </c>
    </row>
    <row r="200" spans="1:7">
      <c r="A200" s="437" t="s">
        <v>1978</v>
      </c>
      <c r="B200" s="237">
        <v>2231028</v>
      </c>
      <c r="C200" s="243">
        <v>2269267</v>
      </c>
    </row>
    <row r="201" spans="1:7">
      <c r="A201" s="334" t="s">
        <v>1979</v>
      </c>
      <c r="B201" s="328">
        <v>136983</v>
      </c>
      <c r="C201" s="329">
        <v>125842</v>
      </c>
    </row>
    <row r="202" spans="1:7">
      <c r="A202" s="264" t="s">
        <v>985</v>
      </c>
      <c r="B202" s="265">
        <f>SUM(B200:B201)</f>
        <v>2368011</v>
      </c>
      <c r="C202" s="326">
        <f>SUM(C200:C201)</f>
        <v>2395109</v>
      </c>
    </row>
    <row r="203" spans="1:7" ht="9.75" customHeight="1">
      <c r="A203" s="378"/>
    </row>
    <row r="204" spans="1:7" ht="15.75">
      <c r="A204" s="283" t="s">
        <v>1980</v>
      </c>
    </row>
    <row r="205" spans="1:7" ht="9.75" customHeight="1">
      <c r="A205" s="230"/>
    </row>
    <row r="206" spans="1:7">
      <c r="A206" s="333"/>
      <c r="B206" s="1222" t="s">
        <v>562</v>
      </c>
      <c r="C206" s="1233" t="s">
        <v>563</v>
      </c>
    </row>
    <row r="207" spans="1:7">
      <c r="A207" s="437" t="s">
        <v>1981</v>
      </c>
      <c r="B207" s="237">
        <v>0</v>
      </c>
      <c r="C207" s="243">
        <v>0</v>
      </c>
    </row>
    <row r="208" spans="1:7">
      <c r="A208" s="334" t="s">
        <v>1982</v>
      </c>
      <c r="B208" s="328">
        <v>0</v>
      </c>
      <c r="C208" s="329">
        <v>0</v>
      </c>
    </row>
    <row r="209" spans="1:4">
      <c r="A209" s="264" t="s">
        <v>985</v>
      </c>
      <c r="B209" s="265">
        <f>SUM(B207:B208)</f>
        <v>0</v>
      </c>
      <c r="C209" s="326">
        <f>SUM(C207:C208)</f>
        <v>0</v>
      </c>
    </row>
    <row r="210" spans="1:4" ht="9.75" customHeight="1">
      <c r="A210" s="378"/>
    </row>
    <row r="211" spans="1:4" ht="15.75">
      <c r="A211" s="230" t="s">
        <v>1983</v>
      </c>
    </row>
    <row r="212" spans="1:4" ht="9.75" customHeight="1">
      <c r="A212" s="230"/>
    </row>
    <row r="213" spans="1:4">
      <c r="A213" s="339"/>
      <c r="B213" s="1206" t="s">
        <v>562</v>
      </c>
      <c r="C213" s="1207" t="s">
        <v>563</v>
      </c>
    </row>
    <row r="214" spans="1:4">
      <c r="A214" s="260" t="s">
        <v>1984</v>
      </c>
      <c r="B214" s="237">
        <v>0</v>
      </c>
      <c r="C214" s="243">
        <v>0</v>
      </c>
    </row>
    <row r="215" spans="1:4" ht="12.75" customHeight="1">
      <c r="A215" s="242" t="s">
        <v>1985</v>
      </c>
      <c r="B215" s="237">
        <v>0</v>
      </c>
      <c r="C215" s="243">
        <v>0</v>
      </c>
    </row>
    <row r="216" spans="1:4" ht="12.75" customHeight="1">
      <c r="A216" s="317" t="s">
        <v>1986</v>
      </c>
      <c r="B216" s="328">
        <v>42883</v>
      </c>
      <c r="C216" s="329">
        <v>44294</v>
      </c>
    </row>
    <row r="217" spans="1:4">
      <c r="A217" s="264" t="s">
        <v>985</v>
      </c>
      <c r="B217" s="265">
        <f>SUM(B214:B216)</f>
        <v>42883</v>
      </c>
      <c r="C217" s="326">
        <f>SUM(C214:C216)</f>
        <v>44294</v>
      </c>
    </row>
    <row r="218" spans="1:4" ht="9.75" customHeight="1">
      <c r="A218" s="378"/>
    </row>
    <row r="219" spans="1:4" ht="15.75">
      <c r="A219" s="239" t="s">
        <v>1987</v>
      </c>
    </row>
    <row r="220" spans="1:4" ht="9.75" customHeight="1">
      <c r="A220" s="230"/>
    </row>
    <row r="221" spans="1:4" s="245" customFormat="1" ht="15.75">
      <c r="A221" s="503" t="s">
        <v>1988</v>
      </c>
    </row>
    <row r="222" spans="1:4" ht="9.75" customHeight="1">
      <c r="A222" s="230"/>
    </row>
    <row r="223" spans="1:4">
      <c r="A223" s="1405"/>
      <c r="B223" s="340" t="s">
        <v>1989</v>
      </c>
      <c r="C223" s="340" t="s">
        <v>1990</v>
      </c>
      <c r="D223" s="341" t="s">
        <v>1991</v>
      </c>
    </row>
    <row r="224" spans="1:4" ht="24">
      <c r="A224" s="1406"/>
      <c r="B224" s="271" t="s">
        <v>1992</v>
      </c>
      <c r="C224" s="271" t="s">
        <v>1993</v>
      </c>
      <c r="D224" s="342" t="s">
        <v>1994</v>
      </c>
    </row>
    <row r="225" spans="1:4">
      <c r="A225" s="251" t="s">
        <v>562</v>
      </c>
      <c r="B225" s="943"/>
      <c r="C225" s="943"/>
      <c r="D225" s="944"/>
    </row>
    <row r="226" spans="1:4">
      <c r="A226" s="242" t="s">
        <v>1995</v>
      </c>
      <c r="B226" s="237"/>
      <c r="C226" s="237"/>
      <c r="D226" s="243"/>
    </row>
    <row r="227" spans="1:4" ht="12.75" customHeight="1">
      <c r="A227" s="242" t="s">
        <v>1996</v>
      </c>
      <c r="B227" s="237"/>
      <c r="C227" s="237"/>
      <c r="D227" s="243"/>
    </row>
    <row r="228" spans="1:4">
      <c r="A228" s="437" t="s">
        <v>563</v>
      </c>
      <c r="B228" s="943"/>
      <c r="C228" s="943"/>
      <c r="D228" s="944"/>
    </row>
    <row r="229" spans="1:4">
      <c r="A229" s="242" t="s">
        <v>1995</v>
      </c>
      <c r="B229" s="237"/>
      <c r="C229" s="237"/>
      <c r="D229" s="243"/>
    </row>
    <row r="230" spans="1:4" ht="12.75" customHeight="1">
      <c r="A230" s="304" t="s">
        <v>1996</v>
      </c>
      <c r="B230" s="335"/>
      <c r="C230" s="335"/>
      <c r="D230" s="336"/>
    </row>
    <row r="231" spans="1:4" ht="9.75" customHeight="1">
      <c r="A231" s="378"/>
    </row>
    <row r="232" spans="1:4" ht="15.75">
      <c r="A232" s="230" t="s">
        <v>1997</v>
      </c>
    </row>
    <row r="233" spans="1:4" ht="9.75" customHeight="1">
      <c r="A233" s="230"/>
    </row>
    <row r="234" spans="1:4">
      <c r="A234" s="1405"/>
      <c r="B234" s="340" t="s">
        <v>1998</v>
      </c>
      <c r="C234" s="340" t="s">
        <v>1999</v>
      </c>
      <c r="D234" s="341" t="s">
        <v>2000</v>
      </c>
    </row>
    <row r="235" spans="1:4" ht="24">
      <c r="A235" s="1406"/>
      <c r="B235" s="271" t="s">
        <v>1992</v>
      </c>
      <c r="C235" s="271" t="s">
        <v>1993</v>
      </c>
      <c r="D235" s="342" t="s">
        <v>1994</v>
      </c>
    </row>
    <row r="236" spans="1:4">
      <c r="A236" s="437" t="s">
        <v>2001</v>
      </c>
      <c r="B236" s="237">
        <v>0</v>
      </c>
      <c r="C236" s="237">
        <v>0</v>
      </c>
      <c r="D236" s="243">
        <v>47695</v>
      </c>
    </row>
    <row r="237" spans="1:4">
      <c r="A237" s="260" t="s">
        <v>2002</v>
      </c>
      <c r="B237" s="237">
        <v>0</v>
      </c>
      <c r="C237" s="237">
        <v>0</v>
      </c>
      <c r="D237" s="243">
        <v>0</v>
      </c>
    </row>
    <row r="238" spans="1:4">
      <c r="A238" s="260" t="s">
        <v>2003</v>
      </c>
      <c r="B238" s="237">
        <v>0</v>
      </c>
      <c r="C238" s="237">
        <v>0</v>
      </c>
      <c r="D238" s="243">
        <v>0</v>
      </c>
    </row>
    <row r="239" spans="1:4">
      <c r="A239" s="260" t="s">
        <v>2004</v>
      </c>
      <c r="B239" s="237">
        <v>0</v>
      </c>
      <c r="C239" s="237">
        <v>0</v>
      </c>
      <c r="D239" s="243">
        <v>0</v>
      </c>
    </row>
    <row r="240" spans="1:4">
      <c r="A240" s="260" t="s">
        <v>2005</v>
      </c>
      <c r="B240" s="237">
        <v>0</v>
      </c>
      <c r="C240" s="237">
        <v>0</v>
      </c>
      <c r="D240" s="243">
        <v>1818</v>
      </c>
    </row>
    <row r="241" spans="1:4">
      <c r="A241" s="260" t="s">
        <v>2006</v>
      </c>
      <c r="B241" s="237">
        <v>0</v>
      </c>
      <c r="C241" s="237">
        <v>0</v>
      </c>
      <c r="D241" s="243">
        <v>0</v>
      </c>
    </row>
    <row r="242" spans="1:4">
      <c r="A242" s="260" t="s">
        <v>2007</v>
      </c>
      <c r="B242" s="240">
        <f>SUM(B243:B246)</f>
        <v>0</v>
      </c>
      <c r="C242" s="240">
        <f>SUM(C243:C246)</f>
        <v>0</v>
      </c>
      <c r="D242" s="241">
        <f>SUM(D243:D246)</f>
        <v>0</v>
      </c>
    </row>
    <row r="243" spans="1:4">
      <c r="A243" s="344" t="s">
        <v>2008</v>
      </c>
      <c r="B243" s="237">
        <v>0</v>
      </c>
      <c r="C243" s="237">
        <v>0</v>
      </c>
      <c r="D243" s="243">
        <v>0</v>
      </c>
    </row>
    <row r="244" spans="1:4">
      <c r="A244" s="344" t="s">
        <v>2009</v>
      </c>
      <c r="B244" s="237">
        <v>0</v>
      </c>
      <c r="C244" s="237">
        <v>0</v>
      </c>
      <c r="D244" s="243">
        <v>0</v>
      </c>
    </row>
    <row r="245" spans="1:4">
      <c r="A245" s="344" t="s">
        <v>1936</v>
      </c>
      <c r="B245" s="237">
        <v>0</v>
      </c>
      <c r="C245" s="237">
        <v>0</v>
      </c>
      <c r="D245" s="243">
        <v>0</v>
      </c>
    </row>
    <row r="246" spans="1:4">
      <c r="A246" s="344" t="s">
        <v>1037</v>
      </c>
      <c r="B246" s="237">
        <v>0</v>
      </c>
      <c r="C246" s="237">
        <v>0</v>
      </c>
      <c r="D246" s="243">
        <v>0</v>
      </c>
    </row>
    <row r="247" spans="1:4" ht="15.75" customHeight="1">
      <c r="A247" s="437" t="s">
        <v>2010</v>
      </c>
      <c r="B247" s="240">
        <f>B236+B237+B238-B239-B240-B241-B242</f>
        <v>0</v>
      </c>
      <c r="C247" s="240">
        <f>C236+C237+C238-C239-C240-C241-C242</f>
        <v>0</v>
      </c>
      <c r="D247" s="241">
        <f>D236+D237+D238-D239-D240-D241-D242</f>
        <v>45877</v>
      </c>
    </row>
    <row r="248" spans="1:4">
      <c r="A248" s="260" t="s">
        <v>2011</v>
      </c>
      <c r="B248" s="237">
        <v>0</v>
      </c>
      <c r="C248" s="237">
        <v>0</v>
      </c>
      <c r="D248" s="243">
        <v>42883</v>
      </c>
    </row>
    <row r="249" spans="1:4">
      <c r="A249" s="264" t="s">
        <v>2012</v>
      </c>
      <c r="B249" s="265">
        <f>B247-B248</f>
        <v>0</v>
      </c>
      <c r="C249" s="265">
        <f>C247-C248</f>
        <v>0</v>
      </c>
      <c r="D249" s="326">
        <f>D247-D248</f>
        <v>2994</v>
      </c>
    </row>
    <row r="250" spans="1:4" ht="9.75" customHeight="1">
      <c r="A250" s="378"/>
    </row>
    <row r="251" spans="1:4" s="245" customFormat="1" ht="15.75">
      <c r="A251" s="485" t="s">
        <v>2013</v>
      </c>
    </row>
    <row r="252" spans="1:4" ht="9.75" customHeight="1">
      <c r="A252" s="230"/>
    </row>
    <row r="253" spans="1:4">
      <c r="A253" s="1221"/>
      <c r="B253" s="340" t="s">
        <v>1998</v>
      </c>
      <c r="C253" s="340" t="s">
        <v>1999</v>
      </c>
      <c r="D253" s="341" t="s">
        <v>2000</v>
      </c>
    </row>
    <row r="254" spans="1:4" ht="24">
      <c r="A254" s="437"/>
      <c r="B254" s="271" t="s">
        <v>1992</v>
      </c>
      <c r="C254" s="271" t="s">
        <v>1993</v>
      </c>
      <c r="D254" s="342" t="s">
        <v>1994</v>
      </c>
    </row>
    <row r="255" spans="1:4">
      <c r="A255" s="251" t="s">
        <v>2014</v>
      </c>
      <c r="B255" s="240"/>
      <c r="C255" s="240"/>
      <c r="D255" s="241"/>
    </row>
    <row r="256" spans="1:4">
      <c r="A256" s="437" t="s">
        <v>2010</v>
      </c>
      <c r="B256" s="237"/>
      <c r="C256" s="237"/>
      <c r="D256" s="243"/>
    </row>
    <row r="257" spans="1:4">
      <c r="A257" s="260" t="s">
        <v>2015</v>
      </c>
      <c r="B257" s="237"/>
      <c r="C257" s="237"/>
      <c r="D257" s="243"/>
    </row>
    <row r="258" spans="1:4">
      <c r="A258" s="437" t="s">
        <v>2012</v>
      </c>
      <c r="B258" s="240">
        <f>B256-B257</f>
        <v>0</v>
      </c>
      <c r="C258" s="240">
        <f>C256-C257</f>
        <v>0</v>
      </c>
      <c r="D258" s="241">
        <f>D256-D257</f>
        <v>0</v>
      </c>
    </row>
    <row r="259" spans="1:4">
      <c r="A259" s="251" t="s">
        <v>2016</v>
      </c>
      <c r="B259" s="240"/>
      <c r="C259" s="240"/>
      <c r="D259" s="241"/>
    </row>
    <row r="260" spans="1:4">
      <c r="A260" s="437" t="s">
        <v>2010</v>
      </c>
      <c r="B260" s="237"/>
      <c r="C260" s="237"/>
      <c r="D260" s="243"/>
    </row>
    <row r="261" spans="1:4">
      <c r="A261" s="260" t="s">
        <v>2015</v>
      </c>
      <c r="B261" s="237"/>
      <c r="C261" s="237"/>
      <c r="D261" s="243"/>
    </row>
    <row r="262" spans="1:4">
      <c r="A262" s="264" t="s">
        <v>2012</v>
      </c>
      <c r="B262" s="265">
        <f>B260-B261</f>
        <v>0</v>
      </c>
      <c r="C262" s="265">
        <f>C260-C261</f>
        <v>0</v>
      </c>
      <c r="D262" s="326">
        <f>D260-D261</f>
        <v>0</v>
      </c>
    </row>
    <row r="263" spans="1:4" ht="9.75" customHeight="1">
      <c r="A263" s="378"/>
    </row>
    <row r="264" spans="1:4" s="245" customFormat="1" ht="15.75">
      <c r="A264" s="283" t="s">
        <v>2017</v>
      </c>
    </row>
    <row r="265" spans="1:4" ht="9.75" customHeight="1">
      <c r="A265" s="230"/>
    </row>
    <row r="266" spans="1:4">
      <c r="A266" s="1221"/>
      <c r="B266" s="340" t="s">
        <v>1998</v>
      </c>
      <c r="C266" s="340" t="s">
        <v>1999</v>
      </c>
      <c r="D266" s="341" t="s">
        <v>2000</v>
      </c>
    </row>
    <row r="267" spans="1:4" ht="24">
      <c r="A267" s="437"/>
      <c r="B267" s="271" t="s">
        <v>1992</v>
      </c>
      <c r="C267" s="271" t="s">
        <v>1993</v>
      </c>
      <c r="D267" s="342" t="s">
        <v>1994</v>
      </c>
    </row>
    <row r="268" spans="1:4">
      <c r="A268" s="248" t="s">
        <v>2018</v>
      </c>
      <c r="B268" s="240">
        <f>B271+B274+B277</f>
        <v>0</v>
      </c>
      <c r="C268" s="240">
        <f>C271+C274+C277</f>
        <v>0</v>
      </c>
      <c r="D268" s="241">
        <f>D271+D274+D277</f>
        <v>2994</v>
      </c>
    </row>
    <row r="269" spans="1:4">
      <c r="A269" s="437" t="s">
        <v>2019</v>
      </c>
      <c r="B269" s="237">
        <v>0</v>
      </c>
      <c r="C269" s="237">
        <v>0</v>
      </c>
      <c r="D269" s="243">
        <v>45877</v>
      </c>
    </row>
    <row r="270" spans="1:4">
      <c r="A270" s="260" t="s">
        <v>2015</v>
      </c>
      <c r="B270" s="237">
        <v>0</v>
      </c>
      <c r="C270" s="237">
        <v>0</v>
      </c>
      <c r="D270" s="243">
        <v>42883</v>
      </c>
    </row>
    <row r="271" spans="1:4">
      <c r="A271" s="437" t="s">
        <v>2020</v>
      </c>
      <c r="B271" s="240">
        <f>B269-B270</f>
        <v>0</v>
      </c>
      <c r="C271" s="240">
        <f>C269-C270</f>
        <v>0</v>
      </c>
      <c r="D271" s="241">
        <f>D269-D270</f>
        <v>2994</v>
      </c>
    </row>
    <row r="272" spans="1:4">
      <c r="A272" s="437" t="s">
        <v>2021</v>
      </c>
      <c r="B272" s="237">
        <v>0</v>
      </c>
      <c r="C272" s="237">
        <v>0</v>
      </c>
      <c r="D272" s="243">
        <v>0</v>
      </c>
    </row>
    <row r="273" spans="1:4">
      <c r="A273" s="260" t="s">
        <v>2015</v>
      </c>
      <c r="B273" s="237">
        <v>0</v>
      </c>
      <c r="C273" s="237">
        <v>0</v>
      </c>
      <c r="D273" s="243">
        <v>0</v>
      </c>
    </row>
    <row r="274" spans="1:4">
      <c r="A274" s="437" t="s">
        <v>2022</v>
      </c>
      <c r="B274" s="240">
        <f>B272-B273</f>
        <v>0</v>
      </c>
      <c r="C274" s="240">
        <f>C272-C273</f>
        <v>0</v>
      </c>
      <c r="D274" s="241">
        <f>D272-D273</f>
        <v>0</v>
      </c>
    </row>
    <row r="275" spans="1:4">
      <c r="A275" s="437" t="s">
        <v>2023</v>
      </c>
      <c r="B275" s="237">
        <v>0</v>
      </c>
      <c r="C275" s="237">
        <v>0</v>
      </c>
      <c r="D275" s="243">
        <v>0</v>
      </c>
    </row>
    <row r="276" spans="1:4">
      <c r="A276" s="260" t="s">
        <v>2015</v>
      </c>
      <c r="B276" s="237">
        <v>0</v>
      </c>
      <c r="C276" s="237">
        <v>0</v>
      </c>
      <c r="D276" s="243">
        <v>0</v>
      </c>
    </row>
    <row r="277" spans="1:4">
      <c r="A277" s="437" t="s">
        <v>2024</v>
      </c>
      <c r="B277" s="240">
        <f>B275-B276</f>
        <v>0</v>
      </c>
      <c r="C277" s="240">
        <f>C275-C276</f>
        <v>0</v>
      </c>
      <c r="D277" s="241">
        <f>D275-D276</f>
        <v>0</v>
      </c>
    </row>
    <row r="278" spans="1:4">
      <c r="A278" s="248" t="s">
        <v>2025</v>
      </c>
      <c r="B278" s="240">
        <f>B281+B284+B287</f>
        <v>0</v>
      </c>
      <c r="C278" s="240">
        <f>C281+C284+C287</f>
        <v>0</v>
      </c>
      <c r="D278" s="241">
        <f>D281+D284+D287</f>
        <v>3401</v>
      </c>
    </row>
    <row r="279" spans="1:4">
      <c r="A279" s="437" t="s">
        <v>2019</v>
      </c>
      <c r="B279" s="237">
        <v>0</v>
      </c>
      <c r="C279" s="237">
        <v>0</v>
      </c>
      <c r="D279" s="243">
        <v>47695</v>
      </c>
    </row>
    <row r="280" spans="1:4">
      <c r="A280" s="260" t="s">
        <v>2015</v>
      </c>
      <c r="B280" s="237">
        <v>0</v>
      </c>
      <c r="C280" s="237">
        <v>0</v>
      </c>
      <c r="D280" s="243">
        <v>44294</v>
      </c>
    </row>
    <row r="281" spans="1:4">
      <c r="A281" s="437" t="s">
        <v>2020</v>
      </c>
      <c r="B281" s="240">
        <f>B279-B280</f>
        <v>0</v>
      </c>
      <c r="C281" s="240">
        <f>C279-C280</f>
        <v>0</v>
      </c>
      <c r="D281" s="241">
        <f>D279-D280</f>
        <v>3401</v>
      </c>
    </row>
    <row r="282" spans="1:4">
      <c r="A282" s="437" t="s">
        <v>2021</v>
      </c>
      <c r="B282" s="237">
        <v>0</v>
      </c>
      <c r="C282" s="237">
        <v>0</v>
      </c>
      <c r="D282" s="243">
        <v>0</v>
      </c>
    </row>
    <row r="283" spans="1:4">
      <c r="A283" s="260" t="s">
        <v>2015</v>
      </c>
      <c r="B283" s="237">
        <v>0</v>
      </c>
      <c r="C283" s="237">
        <v>0</v>
      </c>
      <c r="D283" s="243">
        <v>0</v>
      </c>
    </row>
    <row r="284" spans="1:4">
      <c r="A284" s="437" t="s">
        <v>2022</v>
      </c>
      <c r="B284" s="240">
        <f>B282-B283</f>
        <v>0</v>
      </c>
      <c r="C284" s="240">
        <f>C282-C283</f>
        <v>0</v>
      </c>
      <c r="D284" s="241">
        <f>D282-D283</f>
        <v>0</v>
      </c>
    </row>
    <row r="285" spans="1:4">
      <c r="A285" s="437" t="s">
        <v>2023</v>
      </c>
      <c r="B285" s="237">
        <v>0</v>
      </c>
      <c r="C285" s="237">
        <v>0</v>
      </c>
      <c r="D285" s="243">
        <v>0</v>
      </c>
    </row>
    <row r="286" spans="1:4">
      <c r="A286" s="260" t="s">
        <v>2015</v>
      </c>
      <c r="B286" s="237">
        <v>0</v>
      </c>
      <c r="C286" s="237">
        <v>0</v>
      </c>
      <c r="D286" s="243">
        <v>0</v>
      </c>
    </row>
    <row r="287" spans="1:4">
      <c r="A287" s="264" t="s">
        <v>2024</v>
      </c>
      <c r="B287" s="265">
        <f>B285-B286</f>
        <v>0</v>
      </c>
      <c r="C287" s="265">
        <f>C285-C286</f>
        <v>0</v>
      </c>
      <c r="D287" s="326">
        <f>D285-D286</f>
        <v>0</v>
      </c>
    </row>
    <row r="288" spans="1:4" ht="12.75" customHeight="1">
      <c r="A288" s="378"/>
    </row>
    <row r="289" spans="1:9" ht="31.5" customHeight="1">
      <c r="A289" s="1401" t="s">
        <v>2026</v>
      </c>
      <c r="B289" s="1402"/>
      <c r="C289" s="1402"/>
      <c r="D289" s="1402"/>
      <c r="E289" s="1402"/>
      <c r="F289" s="1402"/>
      <c r="G289" s="922"/>
      <c r="H289" s="922"/>
      <c r="I289" s="922"/>
    </row>
    <row r="290" spans="1:9" ht="12.75" customHeight="1">
      <c r="A290" s="378"/>
    </row>
    <row r="291" spans="1:9" ht="12.75" customHeight="1">
      <c r="A291" s="1403"/>
      <c r="B291" s="340" t="s">
        <v>1998</v>
      </c>
      <c r="C291" s="340" t="s">
        <v>1999</v>
      </c>
      <c r="D291" s="341" t="s">
        <v>2000</v>
      </c>
    </row>
    <row r="292" spans="1:9" ht="24">
      <c r="A292" s="1404"/>
      <c r="B292" s="271" t="s">
        <v>1992</v>
      </c>
      <c r="C292" s="271" t="s">
        <v>1993</v>
      </c>
      <c r="D292" s="342" t="s">
        <v>1994</v>
      </c>
    </row>
    <row r="293" spans="1:9" ht="12.75" customHeight="1">
      <c r="A293" s="248" t="s">
        <v>2018</v>
      </c>
      <c r="B293" s="240">
        <f>+B294-B295</f>
        <v>0</v>
      </c>
      <c r="C293" s="240">
        <f>+C294-C295</f>
        <v>0</v>
      </c>
      <c r="D293" s="241">
        <f>+D294-D295</f>
        <v>0</v>
      </c>
    </row>
    <row r="294" spans="1:9" ht="12.75" customHeight="1">
      <c r="A294" s="917" t="s">
        <v>2027</v>
      </c>
      <c r="B294" s="1148"/>
      <c r="C294" s="1148"/>
      <c r="D294" s="1149"/>
    </row>
    <row r="295" spans="1:9" ht="12.75" customHeight="1">
      <c r="A295" s="917" t="s">
        <v>2015</v>
      </c>
      <c r="B295" s="1148"/>
      <c r="C295" s="1148"/>
      <c r="D295" s="1149"/>
    </row>
    <row r="296" spans="1:9" ht="12.75" customHeight="1">
      <c r="A296" s="248" t="s">
        <v>2025</v>
      </c>
      <c r="B296" s="240">
        <f>+B297-B298</f>
        <v>0</v>
      </c>
      <c r="C296" s="240">
        <f>+C297-C298</f>
        <v>0</v>
      </c>
      <c r="D296" s="241">
        <f>+D297-D298</f>
        <v>0</v>
      </c>
    </row>
    <row r="297" spans="1:9" ht="12.75" customHeight="1">
      <c r="A297" s="917" t="s">
        <v>2027</v>
      </c>
      <c r="B297" s="1148"/>
      <c r="C297" s="1148"/>
      <c r="D297" s="1149"/>
    </row>
    <row r="298" spans="1:9" ht="12.75" customHeight="1">
      <c r="A298" s="918" t="s">
        <v>2015</v>
      </c>
      <c r="B298" s="1150"/>
      <c r="C298" s="1150"/>
      <c r="D298" s="1151"/>
    </row>
    <row r="299" spans="1:9" ht="12.75" customHeight="1">
      <c r="A299" s="378"/>
    </row>
    <row r="300" spans="1:9" ht="15.75">
      <c r="A300" s="483" t="s">
        <v>2028</v>
      </c>
    </row>
    <row r="301" spans="1:9" ht="9.75" customHeight="1">
      <c r="A301" s="230"/>
    </row>
    <row r="302" spans="1:9" ht="15.75">
      <c r="A302" s="483" t="s">
        <v>2029</v>
      </c>
    </row>
    <row r="303" spans="1:9" ht="9.75" customHeight="1">
      <c r="A303" s="230"/>
    </row>
    <row r="304" spans="1:9">
      <c r="A304" s="1221"/>
      <c r="B304" s="1222" t="s">
        <v>562</v>
      </c>
      <c r="C304" s="1233" t="s">
        <v>563</v>
      </c>
    </row>
    <row r="305" spans="1:5">
      <c r="A305" s="346" t="s">
        <v>2030</v>
      </c>
      <c r="B305" s="237"/>
      <c r="C305" s="243"/>
    </row>
    <row r="306" spans="1:5">
      <c r="A306" s="346" t="s">
        <v>2031</v>
      </c>
      <c r="B306" s="237"/>
      <c r="C306" s="243"/>
    </row>
    <row r="307" spans="1:5">
      <c r="A307" s="346" t="s">
        <v>2032</v>
      </c>
      <c r="B307" s="237"/>
      <c r="C307" s="243"/>
    </row>
    <row r="308" spans="1:5">
      <c r="A308" s="264" t="s">
        <v>985</v>
      </c>
      <c r="B308" s="265">
        <f>SUM(B305:B307)</f>
        <v>0</v>
      </c>
      <c r="C308" s="326">
        <f>SUM(C305:C307)</f>
        <v>0</v>
      </c>
    </row>
    <row r="309" spans="1:5" ht="9.75" customHeight="1">
      <c r="A309" s="378"/>
    </row>
    <row r="310" spans="1:5" ht="15.75">
      <c r="A310" s="345" t="s">
        <v>2033</v>
      </c>
    </row>
    <row r="311" spans="1:5" ht="9.75" customHeight="1">
      <c r="A311" s="230"/>
    </row>
    <row r="312" spans="1:5">
      <c r="A312" s="1221"/>
      <c r="B312" s="1222" t="s">
        <v>562</v>
      </c>
      <c r="C312" s="1233" t="s">
        <v>563</v>
      </c>
    </row>
    <row r="313" spans="1:5">
      <c r="A313" s="348" t="s">
        <v>1908</v>
      </c>
      <c r="B313" s="240">
        <f>SUM(B314:B315)</f>
        <v>0</v>
      </c>
      <c r="C313" s="241">
        <f>SUM(C314:C315)</f>
        <v>0</v>
      </c>
      <c r="E313" s="228" t="s">
        <v>564</v>
      </c>
    </row>
    <row r="314" spans="1:5">
      <c r="A314" s="346" t="s">
        <v>2034</v>
      </c>
      <c r="B314" s="237"/>
      <c r="C314" s="243"/>
    </row>
    <row r="315" spans="1:5">
      <c r="A315" s="346" t="s">
        <v>2035</v>
      </c>
      <c r="B315" s="237"/>
      <c r="C315" s="243"/>
    </row>
    <row r="316" spans="1:5">
      <c r="A316" s="348" t="s">
        <v>1912</v>
      </c>
      <c r="B316" s="237"/>
      <c r="C316" s="243"/>
    </row>
    <row r="317" spans="1:5">
      <c r="A317" s="264" t="s">
        <v>985</v>
      </c>
      <c r="B317" s="265">
        <f>B313-B316</f>
        <v>0</v>
      </c>
      <c r="C317" s="326">
        <f>C313-C316</f>
        <v>0</v>
      </c>
    </row>
    <row r="318" spans="1:5" ht="9.75" customHeight="1">
      <c r="A318" s="378"/>
    </row>
    <row r="319" spans="1:5" ht="15.75">
      <c r="A319" s="345" t="s">
        <v>2036</v>
      </c>
    </row>
    <row r="320" spans="1:5" ht="9.75" customHeight="1">
      <c r="A320" s="230"/>
    </row>
    <row r="321" spans="1:3" ht="15">
      <c r="A321" s="1218"/>
      <c r="B321" s="1222" t="s">
        <v>562</v>
      </c>
      <c r="C321" s="1233" t="s">
        <v>563</v>
      </c>
    </row>
    <row r="322" spans="1:3">
      <c r="A322" s="437" t="s">
        <v>2037</v>
      </c>
      <c r="B322" s="237"/>
      <c r="C322" s="243"/>
    </row>
    <row r="323" spans="1:3">
      <c r="A323" s="437" t="s">
        <v>2038</v>
      </c>
      <c r="B323" s="237"/>
      <c r="C323" s="243"/>
    </row>
    <row r="324" spans="1:3">
      <c r="A324" s="437" t="s">
        <v>2039</v>
      </c>
      <c r="B324" s="237"/>
      <c r="C324" s="243"/>
    </row>
    <row r="325" spans="1:3">
      <c r="A325" s="437" t="s">
        <v>2040</v>
      </c>
      <c r="B325" s="237"/>
      <c r="C325" s="243"/>
    </row>
    <row r="326" spans="1:3">
      <c r="A326" s="437" t="s">
        <v>2041</v>
      </c>
      <c r="B326" s="237"/>
      <c r="C326" s="243"/>
    </row>
    <row r="327" spans="1:3">
      <c r="A327" s="264" t="s">
        <v>2042</v>
      </c>
      <c r="B327" s="265">
        <f>SUM(B322:B325)-B326</f>
        <v>0</v>
      </c>
      <c r="C327" s="326">
        <f>SUM(C322:C325)-C326</f>
        <v>0</v>
      </c>
    </row>
    <row r="328" spans="1:3" ht="9.75" customHeight="1">
      <c r="A328" s="378"/>
    </row>
    <row r="329" spans="1:3" ht="15.75">
      <c r="A329" s="283" t="s">
        <v>2043</v>
      </c>
      <c r="C329" s="3"/>
    </row>
    <row r="330" spans="1:3" ht="11.25" customHeight="1">
      <c r="A330" s="287"/>
    </row>
    <row r="331" spans="1:3" ht="15">
      <c r="A331" s="363"/>
      <c r="B331" s="1222" t="s">
        <v>562</v>
      </c>
      <c r="C331" s="1233" t="s">
        <v>563</v>
      </c>
    </row>
    <row r="332" spans="1:3">
      <c r="A332" s="291" t="s">
        <v>2044</v>
      </c>
      <c r="B332" s="237"/>
      <c r="C332" s="243"/>
    </row>
    <row r="333" spans="1:3">
      <c r="A333" s="291" t="s">
        <v>2045</v>
      </c>
      <c r="B333" s="240">
        <f>B334+B335+B336-B337+B338-B339</f>
        <v>0</v>
      </c>
      <c r="C333" s="241">
        <f>C334+C335+C336-C337+C338-C339</f>
        <v>0</v>
      </c>
    </row>
    <row r="334" spans="1:3">
      <c r="A334" s="242" t="s">
        <v>2046</v>
      </c>
      <c r="B334" s="237"/>
      <c r="C334" s="243"/>
    </row>
    <row r="335" spans="1:3">
      <c r="A335" s="242" t="s">
        <v>2047</v>
      </c>
      <c r="B335" s="237"/>
      <c r="C335" s="243"/>
    </row>
    <row r="336" spans="1:3">
      <c r="A336" s="242" t="s">
        <v>2048</v>
      </c>
      <c r="B336" s="237"/>
      <c r="C336" s="243"/>
    </row>
    <row r="337" spans="1:6">
      <c r="A337" s="242" t="s">
        <v>2049</v>
      </c>
      <c r="B337" s="237"/>
      <c r="C337" s="243"/>
    </row>
    <row r="338" spans="1:6">
      <c r="A338" s="242" t="s">
        <v>2050</v>
      </c>
      <c r="B338" s="237"/>
      <c r="C338" s="243"/>
    </row>
    <row r="339" spans="1:6">
      <c r="A339" s="242" t="s">
        <v>2051</v>
      </c>
      <c r="B339" s="237"/>
      <c r="C339" s="243"/>
    </row>
    <row r="340" spans="1:6">
      <c r="A340" s="444" t="s">
        <v>2052</v>
      </c>
      <c r="B340" s="240">
        <f>B332+B333</f>
        <v>0</v>
      </c>
      <c r="C340" s="241">
        <f>C332+C333</f>
        <v>0</v>
      </c>
    </row>
    <row r="341" spans="1:6">
      <c r="A341" s="444" t="s">
        <v>2053</v>
      </c>
      <c r="B341" s="237"/>
      <c r="C341" s="243"/>
    </row>
    <row r="342" spans="1:6">
      <c r="A342" s="278" t="s">
        <v>2054</v>
      </c>
      <c r="B342" s="358"/>
      <c r="C342" s="359"/>
    </row>
    <row r="343" spans="1:6" s="235" customFormat="1" ht="11.25" customHeight="1">
      <c r="A343" s="234"/>
      <c r="B343" s="228"/>
      <c r="C343" s="228"/>
    </row>
    <row r="344" spans="1:6" ht="15.75">
      <c r="A344" s="283" t="s">
        <v>2055</v>
      </c>
      <c r="F344" s="3"/>
    </row>
    <row r="345" spans="1:6" ht="15">
      <c r="A345" s="364"/>
    </row>
    <row r="346" spans="1:6">
      <c r="A346" s="365"/>
      <c r="B346" s="1206" t="s">
        <v>562</v>
      </c>
      <c r="C346" s="1207" t="s">
        <v>563</v>
      </c>
    </row>
    <row r="347" spans="1:6">
      <c r="A347" s="244" t="s">
        <v>1090</v>
      </c>
      <c r="B347" s="237"/>
      <c r="C347" s="243"/>
    </row>
    <row r="348" spans="1:6">
      <c r="A348" s="244" t="s">
        <v>2056</v>
      </c>
      <c r="B348" s="237"/>
      <c r="C348" s="243"/>
    </row>
    <row r="349" spans="1:6">
      <c r="A349" s="244" t="s">
        <v>2057</v>
      </c>
      <c r="B349" s="237"/>
      <c r="C349" s="243"/>
    </row>
    <row r="350" spans="1:6">
      <c r="A350" s="244" t="s">
        <v>2058</v>
      </c>
      <c r="B350" s="237"/>
      <c r="C350" s="243"/>
    </row>
    <row r="351" spans="1:6">
      <c r="A351" s="244" t="s">
        <v>2059</v>
      </c>
      <c r="B351" s="237"/>
      <c r="C351" s="243"/>
    </row>
    <row r="352" spans="1:6">
      <c r="A352" s="366" t="s">
        <v>2060</v>
      </c>
      <c r="B352" s="335"/>
      <c r="C352" s="336"/>
    </row>
    <row r="353" spans="1:4">
      <c r="A353" s="367"/>
      <c r="B353" s="320"/>
      <c r="C353" s="320"/>
    </row>
    <row r="354" spans="1:4" ht="15.75">
      <c r="A354" s="283" t="s">
        <v>2061</v>
      </c>
      <c r="B354" s="368"/>
      <c r="C354" s="3"/>
    </row>
    <row r="355" spans="1:4" ht="15.75">
      <c r="A355" s="283"/>
    </row>
    <row r="356" spans="1:4" ht="15">
      <c r="A356" s="363"/>
      <c r="B356" s="1222" t="s">
        <v>562</v>
      </c>
      <c r="C356" s="1233" t="s">
        <v>563</v>
      </c>
    </row>
    <row r="357" spans="1:4">
      <c r="A357" s="437" t="s">
        <v>2062</v>
      </c>
      <c r="B357" s="237"/>
      <c r="C357" s="243"/>
    </row>
    <row r="358" spans="1:4">
      <c r="A358" s="264" t="s">
        <v>2063</v>
      </c>
      <c r="B358" s="335"/>
      <c r="C358" s="336"/>
    </row>
    <row r="360" spans="1:4" ht="15.75">
      <c r="A360" s="283" t="s">
        <v>2064</v>
      </c>
      <c r="B360" s="368"/>
      <c r="C360" s="368"/>
      <c r="D360" s="3"/>
    </row>
    <row r="361" spans="1:4" ht="15">
      <c r="A361" s="287"/>
    </row>
    <row r="362" spans="1:4">
      <c r="A362" s="324"/>
      <c r="B362" s="1206" t="s">
        <v>562</v>
      </c>
      <c r="C362" s="1233" t="s">
        <v>563</v>
      </c>
    </row>
    <row r="363" spans="1:4" ht="12.75" customHeight="1">
      <c r="A363" s="444" t="s">
        <v>2044</v>
      </c>
      <c r="B363" s="237">
        <v>101657</v>
      </c>
      <c r="C363" s="243">
        <v>37768</v>
      </c>
    </row>
    <row r="364" spans="1:4" ht="12.75" customHeight="1">
      <c r="A364" s="444" t="s">
        <v>2045</v>
      </c>
      <c r="B364" s="240">
        <f>B365+B366+B367-B368+B369-B370</f>
        <v>0</v>
      </c>
      <c r="C364" s="241">
        <f>C365+C366+C367-C368+C369-C370</f>
        <v>63889</v>
      </c>
    </row>
    <row r="365" spans="1:4" ht="12.75" customHeight="1">
      <c r="A365" s="242" t="s">
        <v>2046</v>
      </c>
      <c r="B365" s="237">
        <v>0</v>
      </c>
      <c r="C365" s="243">
        <v>63889</v>
      </c>
    </row>
    <row r="366" spans="1:4" ht="12.75" customHeight="1">
      <c r="A366" s="242" t="s">
        <v>2047</v>
      </c>
      <c r="B366" s="237">
        <v>0</v>
      </c>
      <c r="C366" s="243">
        <v>0</v>
      </c>
    </row>
    <row r="367" spans="1:4" ht="12.75" customHeight="1">
      <c r="A367" s="242" t="s">
        <v>2048</v>
      </c>
      <c r="B367" s="237">
        <v>0</v>
      </c>
      <c r="C367" s="243">
        <v>0</v>
      </c>
    </row>
    <row r="368" spans="1:4" ht="12.75" customHeight="1">
      <c r="A368" s="242" t="s">
        <v>2049</v>
      </c>
      <c r="B368" s="237">
        <v>0</v>
      </c>
      <c r="C368" s="243">
        <v>0</v>
      </c>
    </row>
    <row r="369" spans="1:7" ht="12.75" customHeight="1">
      <c r="A369" s="242" t="s">
        <v>2050</v>
      </c>
      <c r="B369" s="237">
        <v>0</v>
      </c>
      <c r="C369" s="243">
        <v>0</v>
      </c>
    </row>
    <row r="370" spans="1:7" ht="12.75" customHeight="1">
      <c r="A370" s="242" t="s">
        <v>2051</v>
      </c>
      <c r="B370" s="237">
        <v>0</v>
      </c>
      <c r="C370" s="243">
        <v>0</v>
      </c>
    </row>
    <row r="371" spans="1:7" ht="12.75" customHeight="1">
      <c r="A371" s="444" t="s">
        <v>2052</v>
      </c>
      <c r="B371" s="240">
        <f>B363+B364</f>
        <v>101657</v>
      </c>
      <c r="C371" s="241">
        <f>C363+C364</f>
        <v>101657</v>
      </c>
    </row>
    <row r="372" spans="1:7" ht="12.75" customHeight="1">
      <c r="A372" s="444" t="s">
        <v>2053</v>
      </c>
      <c r="B372" s="237">
        <v>0</v>
      </c>
      <c r="C372" s="243">
        <v>0</v>
      </c>
    </row>
    <row r="373" spans="1:7" ht="12.75" customHeight="1">
      <c r="A373" s="278" t="s">
        <v>2065</v>
      </c>
      <c r="B373" s="375">
        <v>99.99</v>
      </c>
      <c r="C373" s="336">
        <v>99.99</v>
      </c>
    </row>
    <row r="374" spans="1:7">
      <c r="A374" s="234"/>
    </row>
    <row r="375" spans="1:7" ht="15.75">
      <c r="A375" s="283" t="s">
        <v>2066</v>
      </c>
      <c r="G375" s="3"/>
    </row>
    <row r="376" spans="1:7" ht="14.25">
      <c r="A376" s="376"/>
    </row>
    <row r="377" spans="1:7" ht="12.75" customHeight="1">
      <c r="A377" s="365"/>
      <c r="B377" s="1206" t="s">
        <v>562</v>
      </c>
      <c r="C377" s="1207" t="s">
        <v>563</v>
      </c>
    </row>
    <row r="378" spans="1:7" ht="12.75" customHeight="1">
      <c r="A378" s="244" t="s">
        <v>1090</v>
      </c>
      <c r="B378" s="237"/>
      <c r="C378" s="243"/>
    </row>
    <row r="379" spans="1:7" ht="12.75" customHeight="1">
      <c r="A379" s="244" t="s">
        <v>2056</v>
      </c>
      <c r="B379" s="237"/>
      <c r="C379" s="243"/>
    </row>
    <row r="380" spans="1:7" ht="12.75" customHeight="1">
      <c r="A380" s="244" t="s">
        <v>2057</v>
      </c>
      <c r="B380" s="237"/>
      <c r="C380" s="243"/>
    </row>
    <row r="381" spans="1:7" ht="12.75" customHeight="1">
      <c r="A381" s="244" t="s">
        <v>2058</v>
      </c>
      <c r="B381" s="237"/>
      <c r="C381" s="243"/>
    </row>
    <row r="382" spans="1:7" ht="12.75" customHeight="1">
      <c r="A382" s="244" t="s">
        <v>2059</v>
      </c>
      <c r="B382" s="237"/>
      <c r="C382" s="243"/>
    </row>
    <row r="383" spans="1:7" ht="12.75" customHeight="1">
      <c r="A383" s="366" t="s">
        <v>2067</v>
      </c>
      <c r="B383" s="335">
        <v>91657</v>
      </c>
      <c r="C383" s="336">
        <v>91657</v>
      </c>
    </row>
    <row r="384" spans="1:7" ht="11.25" customHeight="1">
      <c r="A384" s="234"/>
    </row>
    <row r="385" spans="1:7" ht="15.75">
      <c r="A385" s="371" t="s">
        <v>2068</v>
      </c>
      <c r="B385" s="368"/>
      <c r="C385" s="368"/>
      <c r="D385" s="3"/>
    </row>
    <row r="386" spans="1:7">
      <c r="A386" s="370"/>
    </row>
    <row r="387" spans="1:7" ht="15">
      <c r="A387" s="1218"/>
      <c r="B387" s="1222" t="s">
        <v>562</v>
      </c>
      <c r="C387" s="1233" t="s">
        <v>563</v>
      </c>
    </row>
    <row r="388" spans="1:7" ht="12.75" customHeight="1">
      <c r="A388" s="437" t="s">
        <v>2062</v>
      </c>
      <c r="B388" s="237"/>
      <c r="C388" s="243"/>
    </row>
    <row r="389" spans="1:7" ht="12.75" customHeight="1">
      <c r="A389" s="264" t="s">
        <v>2063</v>
      </c>
      <c r="B389" s="335"/>
      <c r="C389" s="336"/>
    </row>
    <row r="390" spans="1:7">
      <c r="A390" s="234"/>
    </row>
    <row r="391" spans="1:7" ht="15.75">
      <c r="A391" s="230" t="s">
        <v>2069</v>
      </c>
    </row>
    <row r="392" spans="1:7" ht="8.25" customHeight="1"/>
    <row r="393" spans="1:7">
      <c r="A393" s="1224"/>
      <c r="B393" s="1388" t="s">
        <v>562</v>
      </c>
      <c r="C393" s="1388"/>
      <c r="D393" s="1289" t="s">
        <v>563</v>
      </c>
      <c r="E393" s="1290"/>
    </row>
    <row r="394" spans="1:7">
      <c r="A394" s="377" t="s">
        <v>2070</v>
      </c>
      <c r="B394" s="249" t="s">
        <v>47</v>
      </c>
      <c r="C394" s="268" t="s">
        <v>48</v>
      </c>
      <c r="D394" s="268" t="s">
        <v>47</v>
      </c>
      <c r="E394" s="250" t="s">
        <v>48</v>
      </c>
    </row>
    <row r="395" spans="1:7">
      <c r="A395" s="437" t="s">
        <v>2071</v>
      </c>
      <c r="B395" s="237"/>
      <c r="C395" s="237"/>
      <c r="D395" s="237"/>
      <c r="E395" s="243"/>
    </row>
    <row r="396" spans="1:7">
      <c r="A396" s="437" t="s">
        <v>2072</v>
      </c>
      <c r="B396" s="237"/>
      <c r="C396" s="237"/>
      <c r="D396" s="237"/>
      <c r="E396" s="243"/>
    </row>
    <row r="397" spans="1:7">
      <c r="A397" s="437" t="s">
        <v>2073</v>
      </c>
      <c r="B397" s="237"/>
      <c r="C397" s="237"/>
      <c r="D397" s="237"/>
      <c r="E397" s="243"/>
    </row>
    <row r="398" spans="1:7">
      <c r="A398" s="264" t="s">
        <v>985</v>
      </c>
      <c r="B398" s="265">
        <f>SUM(B395:B397)</f>
        <v>0</v>
      </c>
      <c r="C398" s="265">
        <f>SUM(C395:C397)</f>
        <v>0</v>
      </c>
      <c r="D398" s="265">
        <f>SUM(D395:D397)</f>
        <v>0</v>
      </c>
      <c r="E398" s="326">
        <f>SUM(E395:E397)</f>
        <v>0</v>
      </c>
    </row>
  </sheetData>
  <sheetProtection password="CF27" sheet="1"/>
  <mergeCells count="33">
    <mergeCell ref="A84:E84"/>
    <mergeCell ref="B393:C393"/>
    <mergeCell ref="D393:E393"/>
    <mergeCell ref="D87:E87"/>
    <mergeCell ref="C86:E86"/>
    <mergeCell ref="B86:B88"/>
    <mergeCell ref="C87:C88"/>
    <mergeCell ref="A289:F289"/>
    <mergeCell ref="A291:A292"/>
    <mergeCell ref="A223:A224"/>
    <mergeCell ref="A234:A235"/>
    <mergeCell ref="A162:E162"/>
    <mergeCell ref="A113:E113"/>
    <mergeCell ref="B108:B109"/>
    <mergeCell ref="C108:D108"/>
    <mergeCell ref="A108:A109"/>
    <mergeCell ref="A86:A88"/>
    <mergeCell ref="D8:E8"/>
    <mergeCell ref="B8:C8"/>
    <mergeCell ref="D39:E39"/>
    <mergeCell ref="D75:E75"/>
    <mergeCell ref="A49:A50"/>
    <mergeCell ref="D17:E17"/>
    <mergeCell ref="B17:C17"/>
    <mergeCell ref="B49:C49"/>
    <mergeCell ref="B26:C26"/>
    <mergeCell ref="D49:E49"/>
    <mergeCell ref="B39:C39"/>
    <mergeCell ref="D26:E26"/>
    <mergeCell ref="A26:A27"/>
    <mergeCell ref="A39:A40"/>
    <mergeCell ref="A75:A76"/>
    <mergeCell ref="B75:C75"/>
  </mergeCells>
  <phoneticPr fontId="0" type="noConversion"/>
  <pageMargins left="0.66929133858267698" right="0.35433070866141703" top="0.39370078740157499" bottom="0.39370078740157499" header="0.196850393700787" footer="0.23622047244094499"/>
  <pageSetup paperSize="9" scale="85" fitToHeight="14" orientation="landscape" r:id="rId1"/>
  <headerFooter alignWithMargins="0">
    <oddFooter>&amp;C&amp;A-&amp;P</oddFooter>
  </headerFooter>
  <rowBreaks count="9" manualBreakCount="9">
    <brk id="46" max="6" man="1"/>
    <brk id="83" max="6" man="1"/>
    <brk id="112" max="6" man="1"/>
    <brk id="161" max="6" man="1"/>
    <brk id="203" max="6" man="1"/>
    <brk id="250" max="6" man="1"/>
    <brk id="288" max="6" man="1"/>
    <brk id="328" max="6" man="1"/>
    <brk id="374" max="6" man="1"/>
  </rowBreaks>
  <colBreaks count="1" manualBreakCount="1">
    <brk id="9" max="1048575" man="1"/>
  </colBreaks>
  <ignoredErrors>
    <ignoredError sqref="D116 D121 D126 D131 D134 D137 D142 D147 D152 D155 D160 D165 D170 D175 D180 D183" formula="1"/>
    <ignoredError sqref="B268 B278:D278" unlockedFormula="1"/>
  </ignoredErrors>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1"/>
  <dimension ref="A1:I398"/>
  <sheetViews>
    <sheetView view="pageBreakPreview" zoomScaleNormal="100" zoomScaleSheetLayoutView="100" workbookViewId="0"/>
  </sheetViews>
  <sheetFormatPr defaultColWidth="9.140625" defaultRowHeight="12.75"/>
  <cols>
    <col min="1" max="1" width="47.85546875" style="228" customWidth="1"/>
    <col min="2" max="2" width="12.140625" style="228" customWidth="1"/>
    <col min="3" max="3" width="13.5703125" style="228" customWidth="1"/>
    <col min="4" max="4" width="12.28515625" style="228" customWidth="1"/>
    <col min="5" max="5" width="12.85546875" style="228" customWidth="1"/>
    <col min="6" max="6" width="11.85546875" style="228" customWidth="1"/>
    <col min="7" max="7" width="11.7109375" style="228" customWidth="1"/>
    <col min="8" max="8" width="11.42578125" style="228" customWidth="1"/>
    <col min="9" max="9" width="11" style="228" customWidth="1"/>
    <col min="10" max="16384" width="9.140625" style="228"/>
  </cols>
  <sheetData>
    <row r="1" spans="1:5" ht="18">
      <c r="A1" s="227" t="s">
        <v>2074</v>
      </c>
    </row>
    <row r="2" spans="1:5" ht="20.25">
      <c r="A2" s="229" t="s">
        <v>2075</v>
      </c>
    </row>
    <row r="3" spans="1:5" ht="14.25" customHeight="1">
      <c r="A3" s="229"/>
    </row>
    <row r="4" spans="1:5" ht="15.75">
      <c r="A4" s="483" t="s">
        <v>2076</v>
      </c>
    </row>
    <row r="5" spans="1:5" ht="6.75" customHeight="1">
      <c r="A5" s="267"/>
    </row>
    <row r="6" spans="1:5" ht="15.75">
      <c r="A6" s="230" t="s">
        <v>2077</v>
      </c>
    </row>
    <row r="7" spans="1:5" ht="12.75" customHeight="1">
      <c r="A7" s="230"/>
    </row>
    <row r="8" spans="1:5">
      <c r="A8" s="324"/>
      <c r="B8" s="1289" t="s">
        <v>649</v>
      </c>
      <c r="C8" s="1289"/>
      <c r="D8" s="1289" t="s">
        <v>648</v>
      </c>
      <c r="E8" s="1290"/>
    </row>
    <row r="9" spans="1:5">
      <c r="A9" s="325"/>
      <c r="B9" s="268" t="s">
        <v>104</v>
      </c>
      <c r="C9" s="268" t="s">
        <v>105</v>
      </c>
      <c r="D9" s="268" t="s">
        <v>104</v>
      </c>
      <c r="E9" s="269" t="s">
        <v>105</v>
      </c>
    </row>
    <row r="10" spans="1:5">
      <c r="A10" s="260" t="s">
        <v>2078</v>
      </c>
      <c r="B10" s="310">
        <f>aktif1!B10</f>
        <v>2872</v>
      </c>
      <c r="C10" s="310">
        <f>aktif1!C10</f>
        <v>76827</v>
      </c>
      <c r="D10" s="310">
        <f>aktif1!D10</f>
        <v>2263</v>
      </c>
      <c r="E10" s="313">
        <f>aktif1!E10</f>
        <v>53570</v>
      </c>
    </row>
    <row r="11" spans="1:5">
      <c r="A11" s="260" t="s">
        <v>2079</v>
      </c>
      <c r="B11" s="310">
        <f>aktif1!B11</f>
        <v>1914</v>
      </c>
      <c r="C11" s="310">
        <f>aktif1!C11</f>
        <v>957288</v>
      </c>
      <c r="D11" s="310">
        <f>aktif1!D11</f>
        <v>135892</v>
      </c>
      <c r="E11" s="313">
        <f>aktif1!E11</f>
        <v>1339955</v>
      </c>
    </row>
    <row r="12" spans="1:5">
      <c r="A12" s="260" t="s">
        <v>1433</v>
      </c>
      <c r="B12" s="310">
        <f>aktif1!B12</f>
        <v>0</v>
      </c>
      <c r="C12" s="310">
        <f>aktif1!C12</f>
        <v>9555</v>
      </c>
      <c r="D12" s="310">
        <f>aktif1!D12</f>
        <v>0</v>
      </c>
      <c r="E12" s="313">
        <f>aktif1!E12</f>
        <v>7711</v>
      </c>
    </row>
    <row r="13" spans="1:5">
      <c r="A13" s="264" t="s">
        <v>106</v>
      </c>
      <c r="B13" s="265">
        <f>aktif1!B13</f>
        <v>4786</v>
      </c>
      <c r="C13" s="265">
        <f>aktif1!C13</f>
        <v>1043670</v>
      </c>
      <c r="D13" s="265">
        <f>aktif1!D13</f>
        <v>138155</v>
      </c>
      <c r="E13" s="265">
        <f>aktif1!E13</f>
        <v>1401236</v>
      </c>
    </row>
    <row r="14" spans="1:5" ht="12.75" customHeight="1">
      <c r="A14" s="4"/>
      <c r="B14" s="327"/>
      <c r="C14" s="327"/>
      <c r="D14" s="327"/>
      <c r="E14" s="327"/>
    </row>
    <row r="15" spans="1:5" ht="15.75">
      <c r="A15" s="230" t="s">
        <v>2080</v>
      </c>
    </row>
    <row r="16" spans="1:5" ht="12.75" customHeight="1">
      <c r="A16" s="267"/>
    </row>
    <row r="17" spans="1:5">
      <c r="A17" s="324"/>
      <c r="B17" s="1289" t="s">
        <v>649</v>
      </c>
      <c r="C17" s="1289"/>
      <c r="D17" s="1289" t="s">
        <v>648</v>
      </c>
      <c r="E17" s="1290"/>
    </row>
    <row r="18" spans="1:5">
      <c r="A18" s="325"/>
      <c r="B18" s="268" t="s">
        <v>104</v>
      </c>
      <c r="C18" s="268" t="s">
        <v>105</v>
      </c>
      <c r="D18" s="268" t="s">
        <v>104</v>
      </c>
      <c r="E18" s="269" t="s">
        <v>105</v>
      </c>
    </row>
    <row r="19" spans="1:5">
      <c r="A19" s="260" t="s">
        <v>2081</v>
      </c>
      <c r="B19" s="310">
        <f>aktif1!B19</f>
        <v>1914</v>
      </c>
      <c r="C19" s="310">
        <f>aktif1!C19</f>
        <v>203189</v>
      </c>
      <c r="D19" s="310">
        <f>aktif1!D19</f>
        <v>714</v>
      </c>
      <c r="E19" s="313">
        <f>aktif1!E19</f>
        <v>208964</v>
      </c>
    </row>
    <row r="20" spans="1:5">
      <c r="A20" s="260" t="s">
        <v>2082</v>
      </c>
      <c r="B20" s="310">
        <f>aktif1!B20</f>
        <v>0</v>
      </c>
      <c r="C20" s="310">
        <f>aktif1!C20</f>
        <v>188917</v>
      </c>
      <c r="D20" s="310">
        <f>aktif1!D20</f>
        <v>135178</v>
      </c>
      <c r="E20" s="313">
        <f>aktif1!E20</f>
        <v>564556</v>
      </c>
    </row>
    <row r="21" spans="1:5">
      <c r="A21" s="260" t="s">
        <v>2083</v>
      </c>
      <c r="B21" s="349">
        <f>aktif1!B21</f>
        <v>0</v>
      </c>
      <c r="C21" s="349">
        <f>aktif1!C21</f>
        <v>565182</v>
      </c>
      <c r="D21" s="349">
        <f>aktif1!D21</f>
        <v>0</v>
      </c>
      <c r="E21" s="350">
        <f>aktif1!E21</f>
        <v>566435</v>
      </c>
    </row>
    <row r="22" spans="1:5">
      <c r="A22" s="264" t="s">
        <v>106</v>
      </c>
      <c r="B22" s="265">
        <f>aktif1!B22</f>
        <v>1914</v>
      </c>
      <c r="C22" s="265">
        <f>aktif1!C22</f>
        <v>957288</v>
      </c>
      <c r="D22" s="265">
        <f>aktif1!D22</f>
        <v>135892</v>
      </c>
      <c r="E22" s="326">
        <f>aktif1!E22</f>
        <v>1339955</v>
      </c>
    </row>
    <row r="23" spans="1:5" ht="8.25" customHeight="1">
      <c r="A23" s="351"/>
    </row>
    <row r="24" spans="1:5" ht="15.75">
      <c r="A24" s="230" t="s">
        <v>2084</v>
      </c>
    </row>
    <row r="25" spans="1:5" ht="6.75" customHeight="1">
      <c r="A25" s="267"/>
    </row>
    <row r="26" spans="1:5">
      <c r="A26" s="1427" t="s">
        <v>2085</v>
      </c>
      <c r="B26" s="1289" t="s">
        <v>649</v>
      </c>
      <c r="C26" s="1289"/>
      <c r="D26" s="1289" t="s">
        <v>648</v>
      </c>
      <c r="E26" s="1290"/>
    </row>
    <row r="27" spans="1:5">
      <c r="A27" s="1428"/>
      <c r="B27" s="268" t="s">
        <v>104</v>
      </c>
      <c r="C27" s="268" t="s">
        <v>105</v>
      </c>
      <c r="D27" s="268" t="s">
        <v>104</v>
      </c>
      <c r="E27" s="269" t="s">
        <v>105</v>
      </c>
    </row>
    <row r="28" spans="1:5">
      <c r="A28" s="260" t="s">
        <v>2086</v>
      </c>
      <c r="B28" s="310">
        <f>+aktif1!B28</f>
        <v>1</v>
      </c>
      <c r="C28" s="310">
        <f>+aktif1!C28</f>
        <v>3</v>
      </c>
      <c r="D28" s="310">
        <f>+aktif1!D28</f>
        <v>753</v>
      </c>
      <c r="E28" s="313">
        <f>+aktif1!E28</f>
        <v>5</v>
      </c>
    </row>
    <row r="29" spans="1:5">
      <c r="A29" s="260" t="s">
        <v>2087</v>
      </c>
      <c r="B29" s="310">
        <f>+aktif1!B29</f>
        <v>0</v>
      </c>
      <c r="C29" s="310">
        <f>+aktif1!C29</f>
        <v>2443</v>
      </c>
      <c r="D29" s="310">
        <f>+aktif1!D29</f>
        <v>0</v>
      </c>
      <c r="E29" s="313">
        <f>+aktif1!E29</f>
        <v>1057</v>
      </c>
    </row>
    <row r="30" spans="1:5">
      <c r="A30" s="260" t="s">
        <v>2088</v>
      </c>
      <c r="B30" s="310">
        <f>+aktif1!B30</f>
        <v>0</v>
      </c>
      <c r="C30" s="310">
        <f>+aktif1!C30</f>
        <v>0</v>
      </c>
      <c r="D30" s="310">
        <f>+aktif1!D30</f>
        <v>0</v>
      </c>
      <c r="E30" s="313">
        <f>+aktif1!E30</f>
        <v>0</v>
      </c>
    </row>
    <row r="31" spans="1:5">
      <c r="A31" s="260" t="s">
        <v>2089</v>
      </c>
      <c r="B31" s="310">
        <f>+aktif1!B31</f>
        <v>0</v>
      </c>
      <c r="C31" s="310">
        <f>+aktif1!C31</f>
        <v>366</v>
      </c>
      <c r="D31" s="310">
        <f>+aktif1!D31</f>
        <v>0</v>
      </c>
      <c r="E31" s="313">
        <f>+aktif1!E31</f>
        <v>1089</v>
      </c>
    </row>
    <row r="32" spans="1:5">
      <c r="A32" s="260" t="s">
        <v>1433</v>
      </c>
      <c r="B32" s="310">
        <f>+aktif1!B32</f>
        <v>0</v>
      </c>
      <c r="C32" s="310">
        <f>+aktif1!C32</f>
        <v>0</v>
      </c>
      <c r="D32" s="310">
        <f>+aktif1!D32</f>
        <v>0</v>
      </c>
      <c r="E32" s="313">
        <f>+aktif1!E32</f>
        <v>0</v>
      </c>
    </row>
    <row r="33" spans="1:5">
      <c r="A33" s="278" t="s">
        <v>106</v>
      </c>
      <c r="B33" s="265">
        <f>+aktif1!B33</f>
        <v>1</v>
      </c>
      <c r="C33" s="265">
        <f>+aktif1!C33</f>
        <v>2812</v>
      </c>
      <c r="D33" s="265">
        <f>+aktif1!D33</f>
        <v>753</v>
      </c>
      <c r="E33" s="326">
        <f>+aktif1!E33</f>
        <v>2151</v>
      </c>
    </row>
    <row r="34" spans="1:5" ht="8.25" customHeight="1">
      <c r="A34" s="351"/>
    </row>
    <row r="35" spans="1:5" ht="15.75">
      <c r="A35" s="283" t="s">
        <v>2090</v>
      </c>
    </row>
    <row r="36" spans="1:5" ht="12.75" customHeight="1"/>
    <row r="37" spans="1:5" ht="12.75" customHeight="1">
      <c r="A37" s="230" t="s">
        <v>2091</v>
      </c>
    </row>
    <row r="38" spans="1:5" ht="12.75" customHeight="1">
      <c r="A38" s="283"/>
    </row>
    <row r="39" spans="1:5" ht="12.75" customHeight="1">
      <c r="A39" s="1391"/>
      <c r="B39" s="1289" t="s">
        <v>649</v>
      </c>
      <c r="C39" s="1289"/>
      <c r="D39" s="1289" t="s">
        <v>648</v>
      </c>
      <c r="E39" s="1290"/>
    </row>
    <row r="40" spans="1:5" ht="12.75" customHeight="1">
      <c r="A40" s="1392"/>
      <c r="B40" s="268" t="s">
        <v>104</v>
      </c>
      <c r="C40" s="268" t="s">
        <v>105</v>
      </c>
      <c r="D40" s="268" t="s">
        <v>104</v>
      </c>
      <c r="E40" s="269" t="s">
        <v>105</v>
      </c>
    </row>
    <row r="41" spans="1:5" ht="12.75" customHeight="1">
      <c r="A41" s="444" t="s">
        <v>2092</v>
      </c>
      <c r="B41" s="240"/>
      <c r="C41" s="240"/>
      <c r="D41" s="240"/>
      <c r="E41" s="241"/>
    </row>
    <row r="42" spans="1:5" ht="12.75" customHeight="1">
      <c r="A42" s="260" t="s">
        <v>2093</v>
      </c>
      <c r="B42" s="310">
        <f>aktif1!B42</f>
        <v>19165</v>
      </c>
      <c r="C42" s="310">
        <f>aktif1!C42</f>
        <v>172366</v>
      </c>
      <c r="D42" s="310">
        <f>aktif1!D42</f>
        <v>53468</v>
      </c>
      <c r="E42" s="313">
        <f>aktif1!E42</f>
        <v>192349</v>
      </c>
    </row>
    <row r="43" spans="1:5" ht="12.75" customHeight="1">
      <c r="A43" s="260" t="s">
        <v>2094</v>
      </c>
      <c r="B43" s="310">
        <f>aktif1!B43</f>
        <v>0</v>
      </c>
      <c r="C43" s="310">
        <f>aktif1!C43</f>
        <v>174425</v>
      </c>
      <c r="D43" s="310">
        <f>aktif1!D43</f>
        <v>0</v>
      </c>
      <c r="E43" s="313">
        <f>aktif1!E43</f>
        <v>244945</v>
      </c>
    </row>
    <row r="44" spans="1:5" ht="12.75" customHeight="1">
      <c r="A44" s="260" t="s">
        <v>2095</v>
      </c>
      <c r="B44" s="310">
        <f>aktif1!B44</f>
        <v>0</v>
      </c>
      <c r="C44" s="310">
        <f>aktif1!C44</f>
        <v>0</v>
      </c>
      <c r="D44" s="310">
        <f>aktif1!D44</f>
        <v>0</v>
      </c>
      <c r="E44" s="313">
        <f>aktif1!E44</f>
        <v>0</v>
      </c>
    </row>
    <row r="45" spans="1:5" ht="12.75" customHeight="1">
      <c r="A45" s="278" t="s">
        <v>106</v>
      </c>
      <c r="B45" s="265">
        <f>aktif1!B45</f>
        <v>19165</v>
      </c>
      <c r="C45" s="265">
        <f>aktif1!C45</f>
        <v>346791</v>
      </c>
      <c r="D45" s="265">
        <f>aktif1!D45</f>
        <v>53468</v>
      </c>
      <c r="E45" s="326">
        <f>aktif1!E45</f>
        <v>437294</v>
      </c>
    </row>
    <row r="46" spans="1:5" ht="12.75" customHeight="1"/>
    <row r="47" spans="1:5" ht="12.75" customHeight="1">
      <c r="A47" s="283" t="s">
        <v>2096</v>
      </c>
    </row>
    <row r="48" spans="1:5" ht="12.75" customHeight="1"/>
    <row r="49" spans="1:5">
      <c r="A49" s="1386"/>
      <c r="B49" s="1388" t="s">
        <v>2097</v>
      </c>
      <c r="C49" s="1388"/>
      <c r="D49" s="1289" t="s">
        <v>2098</v>
      </c>
      <c r="E49" s="1290"/>
    </row>
    <row r="50" spans="1:5">
      <c r="A50" s="1387"/>
      <c r="B50" s="249" t="s">
        <v>649</v>
      </c>
      <c r="C50" s="268" t="s">
        <v>648</v>
      </c>
      <c r="D50" s="268" t="s">
        <v>649</v>
      </c>
      <c r="E50" s="250" t="s">
        <v>648</v>
      </c>
    </row>
    <row r="51" spans="1:5">
      <c r="A51" s="260" t="s">
        <v>2099</v>
      </c>
      <c r="B51" s="310">
        <f>aktif1!B51</f>
        <v>0</v>
      </c>
      <c r="C51" s="310">
        <f>aktif1!C51</f>
        <v>0</v>
      </c>
      <c r="D51" s="310">
        <f>aktif1!D51</f>
        <v>0</v>
      </c>
      <c r="E51" s="313">
        <f>aktif1!E51</f>
        <v>0</v>
      </c>
    </row>
    <row r="52" spans="1:5">
      <c r="A52" s="260" t="s">
        <v>2100</v>
      </c>
      <c r="B52" s="310">
        <f>aktif1!B52</f>
        <v>0</v>
      </c>
      <c r="C52" s="310">
        <f>aktif1!C52</f>
        <v>0</v>
      </c>
      <c r="D52" s="310">
        <f>aktif1!D52</f>
        <v>0</v>
      </c>
      <c r="E52" s="313">
        <f>aktif1!E52</f>
        <v>0</v>
      </c>
    </row>
    <row r="53" spans="1:5">
      <c r="A53" s="260" t="s">
        <v>2101</v>
      </c>
      <c r="B53" s="310">
        <f>aktif1!B53</f>
        <v>0</v>
      </c>
      <c r="C53" s="310">
        <f>aktif1!C53</f>
        <v>0</v>
      </c>
      <c r="D53" s="310">
        <f>aktif1!D53</f>
        <v>0</v>
      </c>
      <c r="E53" s="313">
        <f>aktif1!E53</f>
        <v>0</v>
      </c>
    </row>
    <row r="54" spans="1:5">
      <c r="A54" s="260" t="s">
        <v>2102</v>
      </c>
      <c r="B54" s="310">
        <f>aktif1!B54</f>
        <v>0</v>
      </c>
      <c r="C54" s="310">
        <f>aktif1!C54</f>
        <v>0</v>
      </c>
      <c r="D54" s="310">
        <f>aktif1!D54</f>
        <v>0</v>
      </c>
      <c r="E54" s="313">
        <f>aktif1!E54</f>
        <v>0</v>
      </c>
    </row>
    <row r="55" spans="1:5">
      <c r="A55" s="260" t="s">
        <v>1433</v>
      </c>
      <c r="B55" s="310">
        <f>aktif1!B55</f>
        <v>0</v>
      </c>
      <c r="C55" s="310">
        <f>aktif1!C55</f>
        <v>0</v>
      </c>
      <c r="D55" s="310">
        <f>aktif1!D55</f>
        <v>0</v>
      </c>
      <c r="E55" s="313">
        <f>aktif1!E55</f>
        <v>0</v>
      </c>
    </row>
    <row r="56" spans="1:5">
      <c r="A56" s="264" t="s">
        <v>106</v>
      </c>
      <c r="B56" s="265">
        <f>aktif1!B56</f>
        <v>0</v>
      </c>
      <c r="C56" s="265">
        <f>aktif1!C56</f>
        <v>0</v>
      </c>
      <c r="D56" s="265">
        <f>aktif1!D56</f>
        <v>0</v>
      </c>
      <c r="E56" s="326">
        <f>aktif1!E56</f>
        <v>0</v>
      </c>
    </row>
    <row r="57" spans="1:5">
      <c r="A57" s="318" t="s">
        <v>2103</v>
      </c>
    </row>
    <row r="58" spans="1:5" ht="8.25" customHeight="1">
      <c r="A58" s="351"/>
      <c r="B58" s="228" t="s">
        <v>564</v>
      </c>
    </row>
    <row r="59" spans="1:5" ht="15.75">
      <c r="A59" s="230" t="s">
        <v>2104</v>
      </c>
    </row>
    <row r="60" spans="1:5" ht="6.75" customHeight="1">
      <c r="A60" s="230"/>
    </row>
    <row r="61" spans="1:5">
      <c r="A61" s="1221"/>
      <c r="B61" s="1222" t="s">
        <v>649</v>
      </c>
      <c r="C61" s="1233" t="s">
        <v>648</v>
      </c>
    </row>
    <row r="62" spans="1:5">
      <c r="A62" s="444" t="s">
        <v>2105</v>
      </c>
      <c r="B62" s="240">
        <f>aktif1!B62</f>
        <v>339656</v>
      </c>
      <c r="C62" s="241">
        <f>aktif1!C62</f>
        <v>270081</v>
      </c>
    </row>
    <row r="63" spans="1:5">
      <c r="A63" s="330" t="s">
        <v>1816</v>
      </c>
      <c r="B63" s="310">
        <f>aktif1!B63</f>
        <v>89853</v>
      </c>
      <c r="C63" s="313">
        <f>aktif1!C63</f>
        <v>86408</v>
      </c>
      <c r="E63" s="228" t="s">
        <v>564</v>
      </c>
    </row>
    <row r="64" spans="1:5">
      <c r="A64" s="330" t="s">
        <v>2106</v>
      </c>
      <c r="B64" s="310">
        <f>aktif1!B64</f>
        <v>249803</v>
      </c>
      <c r="C64" s="313">
        <f>aktif1!C64</f>
        <v>183673</v>
      </c>
    </row>
    <row r="65" spans="1:6">
      <c r="A65" s="444" t="s">
        <v>2107</v>
      </c>
      <c r="B65" s="240">
        <f>aktif1!B65</f>
        <v>0</v>
      </c>
      <c r="C65" s="241">
        <f>aktif1!C65</f>
        <v>0</v>
      </c>
    </row>
    <row r="66" spans="1:6">
      <c r="A66" s="330" t="s">
        <v>1816</v>
      </c>
      <c r="B66" s="310">
        <f>aktif1!B66</f>
        <v>0</v>
      </c>
      <c r="C66" s="313">
        <f>aktif1!C66</f>
        <v>0</v>
      </c>
    </row>
    <row r="67" spans="1:6">
      <c r="A67" s="330" t="s">
        <v>2106</v>
      </c>
      <c r="B67" s="310">
        <f>aktif1!B67</f>
        <v>0</v>
      </c>
      <c r="C67" s="313">
        <f>aktif1!C67</f>
        <v>0</v>
      </c>
    </row>
    <row r="68" spans="1:6">
      <c r="A68" s="444" t="s">
        <v>2108</v>
      </c>
      <c r="B68" s="310">
        <f>aktif1!B68</f>
        <v>0</v>
      </c>
      <c r="C68" s="313">
        <f>aktif1!C68</f>
        <v>0</v>
      </c>
    </row>
    <row r="69" spans="1:6">
      <c r="A69" s="278" t="s">
        <v>106</v>
      </c>
      <c r="B69" s="265">
        <f>aktif1!B69</f>
        <v>339656</v>
      </c>
      <c r="C69" s="326">
        <f>aktif1!C69</f>
        <v>270081</v>
      </c>
    </row>
    <row r="70" spans="1:6">
      <c r="A70" s="351"/>
    </row>
    <row r="71" spans="1:6" ht="15" customHeight="1">
      <c r="A71" s="230" t="s">
        <v>2109</v>
      </c>
      <c r="B71" s="319"/>
      <c r="C71" s="332"/>
      <c r="D71" s="332"/>
      <c r="E71" s="332"/>
      <c r="F71" s="332"/>
    </row>
    <row r="72" spans="1:6" ht="9" customHeight="1">
      <c r="A72" s="230"/>
      <c r="B72" s="319"/>
      <c r="C72" s="332"/>
      <c r="D72" s="332"/>
      <c r="E72" s="332"/>
      <c r="F72" s="332"/>
    </row>
    <row r="73" spans="1:6" ht="15.75">
      <c r="A73" s="230" t="s">
        <v>2110</v>
      </c>
    </row>
    <row r="74" spans="1:6" ht="8.25" customHeight="1"/>
    <row r="75" spans="1:6" ht="12" customHeight="1">
      <c r="A75" s="1399"/>
      <c r="B75" s="1289" t="s">
        <v>649</v>
      </c>
      <c r="C75" s="1289"/>
      <c r="D75" s="1289" t="s">
        <v>648</v>
      </c>
      <c r="E75" s="1290"/>
    </row>
    <row r="76" spans="1:6" ht="11.25" customHeight="1">
      <c r="A76" s="1400"/>
      <c r="B76" s="249" t="s">
        <v>2111</v>
      </c>
      <c r="C76" s="249" t="s">
        <v>1501</v>
      </c>
      <c r="D76" s="249" t="s">
        <v>2111</v>
      </c>
      <c r="E76" s="250" t="s">
        <v>1501</v>
      </c>
    </row>
    <row r="77" spans="1:6">
      <c r="A77" s="444" t="s">
        <v>2112</v>
      </c>
      <c r="B77" s="240">
        <f>aktif1!B77</f>
        <v>0</v>
      </c>
      <c r="C77" s="240">
        <f>aktif1!C77</f>
        <v>0</v>
      </c>
      <c r="D77" s="240">
        <f>aktif1!D77</f>
        <v>0</v>
      </c>
      <c r="E77" s="241">
        <f>aktif1!E77</f>
        <v>0</v>
      </c>
    </row>
    <row r="78" spans="1:6">
      <c r="A78" s="242" t="s">
        <v>2113</v>
      </c>
      <c r="B78" s="310">
        <f>aktif1!B78</f>
        <v>0</v>
      </c>
      <c r="C78" s="310">
        <f>aktif1!C78</f>
        <v>0</v>
      </c>
      <c r="D78" s="310">
        <f>aktif1!D78</f>
        <v>0</v>
      </c>
      <c r="E78" s="313">
        <f>aktif1!E78</f>
        <v>0</v>
      </c>
    </row>
    <row r="79" spans="1:6">
      <c r="A79" s="242" t="s">
        <v>2114</v>
      </c>
      <c r="B79" s="310">
        <f>aktif1!B79</f>
        <v>0</v>
      </c>
      <c r="C79" s="310">
        <f>aktif1!C79</f>
        <v>0</v>
      </c>
      <c r="D79" s="310">
        <f>aktif1!D79</f>
        <v>0</v>
      </c>
      <c r="E79" s="313">
        <f>aktif1!E79</f>
        <v>0</v>
      </c>
    </row>
    <row r="80" spans="1:6">
      <c r="A80" s="444" t="s">
        <v>2115</v>
      </c>
      <c r="B80" s="310">
        <f>aktif1!B80</f>
        <v>0</v>
      </c>
      <c r="C80" s="310">
        <f>aktif1!C80</f>
        <v>0</v>
      </c>
      <c r="D80" s="310">
        <f>aktif1!D80</f>
        <v>0</v>
      </c>
      <c r="E80" s="313">
        <f>aktif1!E80</f>
        <v>0</v>
      </c>
    </row>
    <row r="81" spans="1:5">
      <c r="A81" s="263" t="s">
        <v>2116</v>
      </c>
      <c r="B81" s="310">
        <f>aktif1!B81</f>
        <v>34</v>
      </c>
      <c r="C81" s="310">
        <f>aktif1!C81</f>
        <v>0</v>
      </c>
      <c r="D81" s="310">
        <f>aktif1!D81</f>
        <v>18</v>
      </c>
      <c r="E81" s="313">
        <f>aktif1!E81</f>
        <v>0</v>
      </c>
    </row>
    <row r="82" spans="1:5">
      <c r="A82" s="264" t="s">
        <v>106</v>
      </c>
      <c r="B82" s="265">
        <f>aktif1!B82</f>
        <v>34</v>
      </c>
      <c r="C82" s="265">
        <f>aktif1!C82</f>
        <v>0</v>
      </c>
      <c r="D82" s="265">
        <f>aktif1!D82</f>
        <v>18</v>
      </c>
      <c r="E82" s="326">
        <f>aktif1!E82</f>
        <v>0</v>
      </c>
    </row>
    <row r="83" spans="1:5" ht="9.75" customHeight="1">
      <c r="A83" s="351"/>
    </row>
    <row r="84" spans="1:5" ht="29.25" customHeight="1">
      <c r="A84" s="1434" t="s">
        <v>2117</v>
      </c>
      <c r="B84" s="1435"/>
      <c r="C84" s="1435"/>
      <c r="D84" s="1435"/>
      <c r="E84" s="1435"/>
    </row>
    <row r="85" spans="1:5" ht="6.75" customHeight="1">
      <c r="A85" s="603"/>
      <c r="B85" s="603"/>
      <c r="C85" s="603"/>
      <c r="D85" s="603"/>
      <c r="E85" s="603"/>
    </row>
    <row r="86" spans="1:5" ht="16.5" customHeight="1">
      <c r="A86" s="1429" t="s">
        <v>2118</v>
      </c>
      <c r="B86" s="1418" t="s">
        <v>2119</v>
      </c>
      <c r="C86" s="1355" t="s">
        <v>2120</v>
      </c>
      <c r="D86" s="1356"/>
      <c r="E86" s="1436"/>
    </row>
    <row r="87" spans="1:5" ht="18" customHeight="1">
      <c r="A87" s="1430"/>
      <c r="B87" s="1419"/>
      <c r="C87" s="1421" t="s">
        <v>2121</v>
      </c>
      <c r="D87" s="1432" t="s">
        <v>2122</v>
      </c>
      <c r="E87" s="1433"/>
    </row>
    <row r="88" spans="1:5" ht="36">
      <c r="A88" s="1431"/>
      <c r="B88" s="1420"/>
      <c r="C88" s="1336"/>
      <c r="D88" s="528" t="s">
        <v>2123</v>
      </c>
      <c r="E88" s="529" t="s">
        <v>2124</v>
      </c>
    </row>
    <row r="89" spans="1:5" ht="13.5" customHeight="1">
      <c r="A89" s="437" t="s">
        <v>2125</v>
      </c>
      <c r="B89" s="240">
        <f>aktif1!B89</f>
        <v>2303314</v>
      </c>
      <c r="C89" s="240">
        <f>aktif1!C89</f>
        <v>10</v>
      </c>
      <c r="D89" s="397">
        <f>aktif1!D89</f>
        <v>18810</v>
      </c>
      <c r="E89" s="241">
        <f>aktif1!E89</f>
        <v>0</v>
      </c>
    </row>
    <row r="90" spans="1:5" ht="13.5" customHeight="1">
      <c r="A90" s="530" t="s">
        <v>2126</v>
      </c>
      <c r="B90" s="310">
        <f>aktif1!B90</f>
        <v>0</v>
      </c>
      <c r="C90" s="310">
        <f>aktif1!C90</f>
        <v>0</v>
      </c>
      <c r="D90" s="415">
        <f>aktif1!D90</f>
        <v>18810</v>
      </c>
      <c r="E90" s="313">
        <f>aktif1!E90</f>
        <v>0</v>
      </c>
    </row>
    <row r="91" spans="1:5" ht="13.5" customHeight="1">
      <c r="A91" s="260" t="s">
        <v>2127</v>
      </c>
      <c r="B91" s="310">
        <f>aktif1!B91</f>
        <v>34929</v>
      </c>
      <c r="C91" s="310">
        <f>aktif1!C91</f>
        <v>0</v>
      </c>
      <c r="D91" s="415">
        <f>aktif1!D91</f>
        <v>0</v>
      </c>
      <c r="E91" s="313">
        <f>aktif1!E91</f>
        <v>0</v>
      </c>
    </row>
    <row r="92" spans="1:5" ht="13.5" customHeight="1">
      <c r="A92" s="260" t="s">
        <v>2128</v>
      </c>
      <c r="B92" s="310">
        <f>aktif1!B92</f>
        <v>0</v>
      </c>
      <c r="C92" s="310">
        <f>aktif1!C92</f>
        <v>0</v>
      </c>
      <c r="D92" s="415">
        <f>aktif1!D92</f>
        <v>0</v>
      </c>
      <c r="E92" s="313">
        <f>aktif1!E92</f>
        <v>0</v>
      </c>
    </row>
    <row r="93" spans="1:5" ht="13.5" customHeight="1">
      <c r="A93" s="260" t="s">
        <v>2129</v>
      </c>
      <c r="B93" s="310">
        <f>aktif1!B93</f>
        <v>1494863</v>
      </c>
      <c r="C93" s="310">
        <f>aktif1!C93</f>
        <v>0</v>
      </c>
      <c r="D93" s="415">
        <f>aktif1!D93</f>
        <v>0</v>
      </c>
      <c r="E93" s="313">
        <f>aktif1!E93</f>
        <v>0</v>
      </c>
    </row>
    <row r="94" spans="1:5" ht="13.5" customHeight="1">
      <c r="A94" s="260" t="s">
        <v>2130</v>
      </c>
      <c r="B94" s="310">
        <f>aktif1!B94</f>
        <v>299</v>
      </c>
      <c r="C94" s="310">
        <f>aktif1!C94</f>
        <v>10</v>
      </c>
      <c r="D94" s="415">
        <f>aktif1!D94</f>
        <v>0</v>
      </c>
      <c r="E94" s="313">
        <f>aktif1!E94</f>
        <v>0</v>
      </c>
    </row>
    <row r="95" spans="1:5" ht="13.5" customHeight="1">
      <c r="A95" s="260" t="s">
        <v>2131</v>
      </c>
      <c r="B95" s="310">
        <f>aktif1!B95</f>
        <v>3378</v>
      </c>
      <c r="C95" s="310">
        <f>aktif1!C95</f>
        <v>0</v>
      </c>
      <c r="D95" s="415">
        <f>aktif1!D95</f>
        <v>0</v>
      </c>
      <c r="E95" s="313">
        <f>aktif1!E95</f>
        <v>0</v>
      </c>
    </row>
    <row r="96" spans="1:5" ht="13.5" customHeight="1">
      <c r="A96" s="260" t="s">
        <v>2132</v>
      </c>
      <c r="B96" s="310">
        <f>aktif1!B96</f>
        <v>769845</v>
      </c>
      <c r="C96" s="310">
        <f>aktif1!C96</f>
        <v>0</v>
      </c>
      <c r="D96" s="415">
        <f>aktif1!D96</f>
        <v>0</v>
      </c>
      <c r="E96" s="313">
        <f>aktif1!E96</f>
        <v>0</v>
      </c>
    </row>
    <row r="97" spans="1:5" ht="13.5" customHeight="1">
      <c r="A97" s="437" t="s">
        <v>2133</v>
      </c>
      <c r="B97" s="310">
        <f>aktif1!B97</f>
        <v>0</v>
      </c>
      <c r="C97" s="310">
        <f>aktif1!C97</f>
        <v>0</v>
      </c>
      <c r="D97" s="415">
        <f>aktif1!D97</f>
        <v>0</v>
      </c>
      <c r="E97" s="313">
        <f>aktif1!E97</f>
        <v>0</v>
      </c>
    </row>
    <row r="98" spans="1:5" ht="13.5" customHeight="1">
      <c r="A98" s="437" t="s">
        <v>1397</v>
      </c>
      <c r="B98" s="349">
        <f>aktif1!B98</f>
        <v>0</v>
      </c>
      <c r="C98" s="349">
        <f>aktif1!C98</f>
        <v>0</v>
      </c>
      <c r="D98" s="527">
        <f>aktif1!D98</f>
        <v>0</v>
      </c>
      <c r="E98" s="350">
        <f>aktif1!E98</f>
        <v>0</v>
      </c>
    </row>
    <row r="99" spans="1:5" ht="13.5" customHeight="1">
      <c r="A99" s="264" t="s">
        <v>106</v>
      </c>
      <c r="B99" s="265">
        <f>aktif1!B99</f>
        <v>2303314</v>
      </c>
      <c r="C99" s="265">
        <f>aktif1!C99</f>
        <v>10</v>
      </c>
      <c r="D99" s="398">
        <f>aktif1!D99</f>
        <v>18810</v>
      </c>
      <c r="E99" s="326">
        <f>aktif1!E99</f>
        <v>0</v>
      </c>
    </row>
    <row r="100" spans="1:5" ht="9" customHeight="1">
      <c r="A100" s="351"/>
    </row>
    <row r="101" spans="1:5" ht="38.25">
      <c r="A101" s="472"/>
      <c r="B101" s="1082" t="s">
        <v>2119</v>
      </c>
      <c r="C101" s="1083" t="s">
        <v>2120</v>
      </c>
      <c r="D101" s="603"/>
    </row>
    <row r="102" spans="1:5" ht="30.75" customHeight="1">
      <c r="A102" s="800" t="s">
        <v>2134</v>
      </c>
      <c r="B102" s="1135">
        <f>+aktif1!B102</f>
        <v>0</v>
      </c>
      <c r="C102" s="1136">
        <f>+aktif1!C102</f>
        <v>0</v>
      </c>
    </row>
    <row r="103" spans="1:5" ht="24.75" customHeight="1">
      <c r="A103" s="803" t="s">
        <v>2135</v>
      </c>
      <c r="B103" s="1137">
        <f>+aktif1!B103</f>
        <v>1567</v>
      </c>
      <c r="C103" s="1138">
        <f>+aktif1!C103</f>
        <v>0</v>
      </c>
    </row>
    <row r="104" spans="1:5" ht="24.75" customHeight="1">
      <c r="A104" s="806" t="s">
        <v>2136</v>
      </c>
      <c r="B104" s="1139">
        <f>+aktif1!B104</f>
        <v>0</v>
      </c>
      <c r="C104" s="1140">
        <f>+aktif1!C104</f>
        <v>352</v>
      </c>
    </row>
    <row r="105" spans="1:5" ht="15" customHeight="1">
      <c r="A105" s="351"/>
    </row>
    <row r="106" spans="1:5" ht="15" customHeight="1">
      <c r="A106" s="283" t="s">
        <v>2137</v>
      </c>
    </row>
    <row r="107" spans="1:5" ht="7.5" customHeight="1"/>
    <row r="108" spans="1:5" ht="15.75" customHeight="1">
      <c r="A108" s="1422"/>
      <c r="B108" s="1293" t="s">
        <v>2119</v>
      </c>
      <c r="C108" s="1293" t="s">
        <v>2120</v>
      </c>
      <c r="D108" s="1294"/>
    </row>
    <row r="109" spans="1:5" ht="35.25" customHeight="1">
      <c r="A109" s="1423"/>
      <c r="B109" s="1424"/>
      <c r="C109" s="528" t="s">
        <v>2121</v>
      </c>
      <c r="D109" s="529" t="s">
        <v>2124</v>
      </c>
    </row>
    <row r="110" spans="1:5" ht="12.75" customHeight="1">
      <c r="A110" s="291" t="s">
        <v>2138</v>
      </c>
      <c r="B110" s="310">
        <f>aktif1!B110</f>
        <v>0</v>
      </c>
      <c r="C110" s="310">
        <f>aktif1!C110</f>
        <v>0</v>
      </c>
      <c r="D110" s="313">
        <f>aktif1!D110</f>
        <v>0</v>
      </c>
    </row>
    <row r="111" spans="1:5" ht="12.75" customHeight="1">
      <c r="A111" s="264" t="s">
        <v>2139</v>
      </c>
      <c r="B111" s="352">
        <f>aktif1!B111</f>
        <v>0</v>
      </c>
      <c r="C111" s="352">
        <f>aktif1!C111</f>
        <v>0</v>
      </c>
      <c r="D111" s="353">
        <f>aktif1!D111</f>
        <v>0</v>
      </c>
    </row>
    <row r="112" spans="1:5" ht="14.25" customHeight="1"/>
    <row r="113" spans="1:5" ht="30" customHeight="1">
      <c r="A113" s="1407" t="s">
        <v>2140</v>
      </c>
      <c r="B113" s="1408"/>
      <c r="C113" s="1408"/>
      <c r="D113" s="1408"/>
      <c r="E113" s="1408"/>
    </row>
    <row r="114" spans="1:5" ht="6.75" customHeight="1"/>
    <row r="115" spans="1:5" ht="22.5" customHeight="1">
      <c r="A115" s="231"/>
      <c r="B115" s="1222" t="s">
        <v>2141</v>
      </c>
      <c r="C115" s="1206" t="s">
        <v>2142</v>
      </c>
      <c r="D115" s="1233" t="s">
        <v>106</v>
      </c>
    </row>
    <row r="116" spans="1:5" ht="12.75" customHeight="1">
      <c r="A116" s="437" t="s">
        <v>2143</v>
      </c>
      <c r="B116" s="240">
        <f>aktif1!B116</f>
        <v>0</v>
      </c>
      <c r="C116" s="240">
        <f>aktif1!C116</f>
        <v>34</v>
      </c>
      <c r="D116" s="241">
        <f>aktif1!D116</f>
        <v>34</v>
      </c>
    </row>
    <row r="117" spans="1:5" ht="12.75" customHeight="1">
      <c r="A117" s="260" t="s">
        <v>2144</v>
      </c>
      <c r="B117" s="310">
        <f>aktif1!B117</f>
        <v>0</v>
      </c>
      <c r="C117" s="310">
        <f>aktif1!C117</f>
        <v>0</v>
      </c>
      <c r="D117" s="241">
        <f>aktif1!D117</f>
        <v>0</v>
      </c>
    </row>
    <row r="118" spans="1:5" ht="12.75" customHeight="1">
      <c r="A118" s="260" t="s">
        <v>2145</v>
      </c>
      <c r="B118" s="310">
        <f>aktif1!B118</f>
        <v>0</v>
      </c>
      <c r="C118" s="310">
        <f>aktif1!C118</f>
        <v>0</v>
      </c>
      <c r="D118" s="241">
        <f>aktif1!D118</f>
        <v>0</v>
      </c>
    </row>
    <row r="119" spans="1:5" ht="12.75" customHeight="1">
      <c r="A119" s="260" t="s">
        <v>2130</v>
      </c>
      <c r="B119" s="310">
        <f>aktif1!B119</f>
        <v>0</v>
      </c>
      <c r="C119" s="310">
        <f>aktif1!C119</f>
        <v>34</v>
      </c>
      <c r="D119" s="241">
        <f>aktif1!D119</f>
        <v>34</v>
      </c>
    </row>
    <row r="120" spans="1:5" ht="12.75" customHeight="1">
      <c r="A120" s="260" t="s">
        <v>1433</v>
      </c>
      <c r="B120" s="310">
        <f>aktif1!B120</f>
        <v>0</v>
      </c>
      <c r="C120" s="310">
        <f>aktif1!C120</f>
        <v>0</v>
      </c>
      <c r="D120" s="241">
        <f>aktif1!D120</f>
        <v>0</v>
      </c>
    </row>
    <row r="121" spans="1:5" ht="12.75" customHeight="1">
      <c r="A121" s="437" t="s">
        <v>2146</v>
      </c>
      <c r="B121" s="240">
        <f>aktif1!B121</f>
        <v>0</v>
      </c>
      <c r="C121" s="240">
        <f>aktif1!C121</f>
        <v>0</v>
      </c>
      <c r="D121" s="241">
        <f>aktif1!D121</f>
        <v>0</v>
      </c>
    </row>
    <row r="122" spans="1:5" ht="12.75" customHeight="1">
      <c r="A122" s="260" t="s">
        <v>2144</v>
      </c>
      <c r="B122" s="310">
        <f>aktif1!B122</f>
        <v>0</v>
      </c>
      <c r="C122" s="310">
        <f>aktif1!C122</f>
        <v>0</v>
      </c>
      <c r="D122" s="241">
        <f>aktif1!D122</f>
        <v>0</v>
      </c>
    </row>
    <row r="123" spans="1:5" ht="12.75" customHeight="1">
      <c r="A123" s="260" t="s">
        <v>2145</v>
      </c>
      <c r="B123" s="310">
        <f>aktif1!B123</f>
        <v>0</v>
      </c>
      <c r="C123" s="310">
        <f>aktif1!C123</f>
        <v>0</v>
      </c>
      <c r="D123" s="241">
        <f>aktif1!D123</f>
        <v>0</v>
      </c>
    </row>
    <row r="124" spans="1:5" ht="12.75" customHeight="1">
      <c r="A124" s="260" t="s">
        <v>2130</v>
      </c>
      <c r="B124" s="310">
        <f>aktif1!B124</f>
        <v>0</v>
      </c>
      <c r="C124" s="310">
        <f>aktif1!C124</f>
        <v>0</v>
      </c>
      <c r="D124" s="241">
        <f>aktif1!D124</f>
        <v>0</v>
      </c>
    </row>
    <row r="125" spans="1:5" ht="12.75" customHeight="1">
      <c r="A125" s="260" t="s">
        <v>1433</v>
      </c>
      <c r="B125" s="310">
        <f>aktif1!B125</f>
        <v>0</v>
      </c>
      <c r="C125" s="310">
        <f>aktif1!C125</f>
        <v>0</v>
      </c>
      <c r="D125" s="241">
        <f>aktif1!D125</f>
        <v>0</v>
      </c>
    </row>
    <row r="126" spans="1:5" ht="12.75" customHeight="1">
      <c r="A126" s="437" t="s">
        <v>2147</v>
      </c>
      <c r="B126" s="240">
        <f>aktif1!B126</f>
        <v>0</v>
      </c>
      <c r="C126" s="240">
        <f>aktif1!C126</f>
        <v>0</v>
      </c>
      <c r="D126" s="241">
        <f>aktif1!D126</f>
        <v>0</v>
      </c>
    </row>
    <row r="127" spans="1:5" ht="12.75" customHeight="1">
      <c r="A127" s="260" t="s">
        <v>2144</v>
      </c>
      <c r="B127" s="310">
        <f>aktif1!B127</f>
        <v>0</v>
      </c>
      <c r="C127" s="310">
        <f>aktif1!C127</f>
        <v>0</v>
      </c>
      <c r="D127" s="241">
        <f>aktif1!D127</f>
        <v>0</v>
      </c>
    </row>
    <row r="128" spans="1:5" ht="12.75" customHeight="1">
      <c r="A128" s="260" t="s">
        <v>2145</v>
      </c>
      <c r="B128" s="310">
        <f>aktif1!B128</f>
        <v>0</v>
      </c>
      <c r="C128" s="310">
        <f>aktif1!C128</f>
        <v>0</v>
      </c>
      <c r="D128" s="241">
        <f>aktif1!D128</f>
        <v>0</v>
      </c>
    </row>
    <row r="129" spans="1:4" ht="12.75" customHeight="1">
      <c r="A129" s="260" t="s">
        <v>2130</v>
      </c>
      <c r="B129" s="310">
        <f>aktif1!B129</f>
        <v>0</v>
      </c>
      <c r="C129" s="310">
        <f>aktif1!C129</f>
        <v>0</v>
      </c>
      <c r="D129" s="241">
        <f>aktif1!D129</f>
        <v>0</v>
      </c>
    </row>
    <row r="130" spans="1:4" ht="12.75" customHeight="1">
      <c r="A130" s="260" t="s">
        <v>1433</v>
      </c>
      <c r="B130" s="310">
        <f>aktif1!B130</f>
        <v>0</v>
      </c>
      <c r="C130" s="310">
        <f>aktif1!C130</f>
        <v>0</v>
      </c>
      <c r="D130" s="241">
        <f>aktif1!D130</f>
        <v>0</v>
      </c>
    </row>
    <row r="131" spans="1:4" ht="12.75" customHeight="1">
      <c r="A131" s="437" t="s">
        <v>2148</v>
      </c>
      <c r="B131" s="240">
        <f>aktif1!B131</f>
        <v>2820</v>
      </c>
      <c r="C131" s="240">
        <f>aktif1!C131</f>
        <v>0</v>
      </c>
      <c r="D131" s="241">
        <f>aktif1!D131</f>
        <v>2820</v>
      </c>
    </row>
    <row r="132" spans="1:4" ht="12.75" customHeight="1">
      <c r="A132" s="260" t="s">
        <v>2149</v>
      </c>
      <c r="B132" s="310">
        <f>aktif1!B132</f>
        <v>0</v>
      </c>
      <c r="C132" s="310">
        <f>aktif1!C132</f>
        <v>0</v>
      </c>
      <c r="D132" s="241">
        <f>aktif1!D132</f>
        <v>0</v>
      </c>
    </row>
    <row r="133" spans="1:4" ht="12.75" customHeight="1">
      <c r="A133" s="260" t="s">
        <v>2150</v>
      </c>
      <c r="B133" s="310">
        <f>aktif1!B133</f>
        <v>2820</v>
      </c>
      <c r="C133" s="310">
        <f>aktif1!C133</f>
        <v>0</v>
      </c>
      <c r="D133" s="241">
        <f>aktif1!D133</f>
        <v>2820</v>
      </c>
    </row>
    <row r="134" spans="1:4" ht="12.75" customHeight="1">
      <c r="A134" s="437" t="s">
        <v>2151</v>
      </c>
      <c r="B134" s="240">
        <f>aktif1!B134</f>
        <v>456</v>
      </c>
      <c r="C134" s="240">
        <f>aktif1!C134</f>
        <v>0</v>
      </c>
      <c r="D134" s="241">
        <f>aktif1!D134</f>
        <v>456</v>
      </c>
    </row>
    <row r="135" spans="1:4" ht="12.75" customHeight="1">
      <c r="A135" s="260" t="s">
        <v>2149</v>
      </c>
      <c r="B135" s="310">
        <f>aktif1!B135</f>
        <v>0</v>
      </c>
      <c r="C135" s="310">
        <f>aktif1!C135</f>
        <v>0</v>
      </c>
      <c r="D135" s="241">
        <f>aktif1!D135</f>
        <v>0</v>
      </c>
    </row>
    <row r="136" spans="1:4" ht="12.75" customHeight="1">
      <c r="A136" s="260" t="s">
        <v>2150</v>
      </c>
      <c r="B136" s="310">
        <f>aktif1!B136</f>
        <v>456</v>
      </c>
      <c r="C136" s="310">
        <f>aktif1!C136</f>
        <v>0</v>
      </c>
      <c r="D136" s="241">
        <f>aktif1!D136</f>
        <v>456</v>
      </c>
    </row>
    <row r="137" spans="1:4" ht="12.75" customHeight="1">
      <c r="A137" s="437" t="s">
        <v>2152</v>
      </c>
      <c r="B137" s="240">
        <f>aktif1!B137</f>
        <v>0</v>
      </c>
      <c r="C137" s="240">
        <f>aktif1!C137</f>
        <v>0</v>
      </c>
      <c r="D137" s="241">
        <f>aktif1!D137</f>
        <v>0</v>
      </c>
    </row>
    <row r="138" spans="1:4" ht="12.75" customHeight="1">
      <c r="A138" s="260" t="s">
        <v>2144</v>
      </c>
      <c r="B138" s="310">
        <f>aktif1!B138</f>
        <v>0</v>
      </c>
      <c r="C138" s="310">
        <f>aktif1!C138</f>
        <v>0</v>
      </c>
      <c r="D138" s="241">
        <f>aktif1!D138</f>
        <v>0</v>
      </c>
    </row>
    <row r="139" spans="1:4" ht="12.75" customHeight="1">
      <c r="A139" s="260" t="s">
        <v>2145</v>
      </c>
      <c r="B139" s="310">
        <f>aktif1!B139</f>
        <v>0</v>
      </c>
      <c r="C139" s="310">
        <f>aktif1!C139</f>
        <v>0</v>
      </c>
      <c r="D139" s="241">
        <f>aktif1!D139</f>
        <v>0</v>
      </c>
    </row>
    <row r="140" spans="1:4" ht="12.75" customHeight="1">
      <c r="A140" s="260" t="s">
        <v>2130</v>
      </c>
      <c r="B140" s="310">
        <f>aktif1!B140</f>
        <v>0</v>
      </c>
      <c r="C140" s="310">
        <f>aktif1!C140</f>
        <v>0</v>
      </c>
      <c r="D140" s="241">
        <f>aktif1!D140</f>
        <v>0</v>
      </c>
    </row>
    <row r="141" spans="1:4" ht="12.75" customHeight="1">
      <c r="A141" s="260" t="s">
        <v>1433</v>
      </c>
      <c r="B141" s="310">
        <f>aktif1!B141</f>
        <v>0</v>
      </c>
      <c r="C141" s="310">
        <f>aktif1!C141</f>
        <v>0</v>
      </c>
      <c r="D141" s="241">
        <f>aktif1!D141</f>
        <v>0</v>
      </c>
    </row>
    <row r="142" spans="1:4" ht="12.75" customHeight="1">
      <c r="A142" s="437" t="s">
        <v>2153</v>
      </c>
      <c r="B142" s="240">
        <f>aktif1!B142</f>
        <v>0</v>
      </c>
      <c r="C142" s="240">
        <f>aktif1!C142</f>
        <v>0</v>
      </c>
      <c r="D142" s="241">
        <f>aktif1!D142</f>
        <v>0</v>
      </c>
    </row>
    <row r="143" spans="1:4" ht="12.75" customHeight="1">
      <c r="A143" s="260" t="s">
        <v>2144</v>
      </c>
      <c r="B143" s="310">
        <f>aktif1!B143</f>
        <v>0</v>
      </c>
      <c r="C143" s="310">
        <f>aktif1!C143</f>
        <v>0</v>
      </c>
      <c r="D143" s="241">
        <f>aktif1!D143</f>
        <v>0</v>
      </c>
    </row>
    <row r="144" spans="1:4" ht="12.75" customHeight="1">
      <c r="A144" s="260" t="s">
        <v>2145</v>
      </c>
      <c r="B144" s="310">
        <f>aktif1!B144</f>
        <v>0</v>
      </c>
      <c r="C144" s="310">
        <f>aktif1!C144</f>
        <v>0</v>
      </c>
      <c r="D144" s="241">
        <f>aktif1!D144</f>
        <v>0</v>
      </c>
    </row>
    <row r="145" spans="1:4" ht="12.75" customHeight="1">
      <c r="A145" s="260" t="s">
        <v>2130</v>
      </c>
      <c r="B145" s="310">
        <f>aktif1!B145</f>
        <v>0</v>
      </c>
      <c r="C145" s="310">
        <f>aktif1!C145</f>
        <v>0</v>
      </c>
      <c r="D145" s="241">
        <f>aktif1!D145</f>
        <v>0</v>
      </c>
    </row>
    <row r="146" spans="1:4" ht="12.75" customHeight="1">
      <c r="A146" s="260" t="s">
        <v>1433</v>
      </c>
      <c r="B146" s="310">
        <f>aktif1!B146</f>
        <v>0</v>
      </c>
      <c r="C146" s="310">
        <f>aktif1!C146</f>
        <v>0</v>
      </c>
      <c r="D146" s="241">
        <f>aktif1!D146</f>
        <v>0</v>
      </c>
    </row>
    <row r="147" spans="1:4" ht="12.75" customHeight="1">
      <c r="A147" s="437" t="s">
        <v>2154</v>
      </c>
      <c r="B147" s="240">
        <f>aktif1!B147</f>
        <v>0</v>
      </c>
      <c r="C147" s="240">
        <f>aktif1!C147</f>
        <v>0</v>
      </c>
      <c r="D147" s="241">
        <f>aktif1!D147</f>
        <v>0</v>
      </c>
    </row>
    <row r="148" spans="1:4" ht="12.75" customHeight="1">
      <c r="A148" s="260" t="s">
        <v>2144</v>
      </c>
      <c r="B148" s="310">
        <f>aktif1!B148</f>
        <v>0</v>
      </c>
      <c r="C148" s="310">
        <f>aktif1!C148</f>
        <v>0</v>
      </c>
      <c r="D148" s="241">
        <f>aktif1!D148</f>
        <v>0</v>
      </c>
    </row>
    <row r="149" spans="1:4" ht="12.75" customHeight="1">
      <c r="A149" s="260" t="s">
        <v>2145</v>
      </c>
      <c r="B149" s="310">
        <f>aktif1!B149</f>
        <v>0</v>
      </c>
      <c r="C149" s="310">
        <f>aktif1!C149</f>
        <v>0</v>
      </c>
      <c r="D149" s="241">
        <f>aktif1!D149</f>
        <v>0</v>
      </c>
    </row>
    <row r="150" spans="1:4" ht="12.75" customHeight="1">
      <c r="A150" s="260" t="s">
        <v>2130</v>
      </c>
      <c r="B150" s="310">
        <f>aktif1!B150</f>
        <v>0</v>
      </c>
      <c r="C150" s="310">
        <f>aktif1!C150</f>
        <v>0</v>
      </c>
      <c r="D150" s="241">
        <f>aktif1!D150</f>
        <v>0</v>
      </c>
    </row>
    <row r="151" spans="1:4" ht="12.75" customHeight="1">
      <c r="A151" s="260" t="s">
        <v>1433</v>
      </c>
      <c r="B151" s="310">
        <f>aktif1!B151</f>
        <v>0</v>
      </c>
      <c r="C151" s="310">
        <f>aktif1!C151</f>
        <v>0</v>
      </c>
      <c r="D151" s="241">
        <f>aktif1!D151</f>
        <v>0</v>
      </c>
    </row>
    <row r="152" spans="1:4" ht="12.75" customHeight="1">
      <c r="A152" s="437" t="s">
        <v>2155</v>
      </c>
      <c r="B152" s="240">
        <f>aktif1!B152</f>
        <v>33</v>
      </c>
      <c r="C152" s="240">
        <f>aktif1!C152</f>
        <v>0</v>
      </c>
      <c r="D152" s="241">
        <f>aktif1!D152</f>
        <v>33</v>
      </c>
    </row>
    <row r="153" spans="1:4" ht="12.75" customHeight="1">
      <c r="A153" s="260" t="s">
        <v>2149</v>
      </c>
      <c r="B153" s="310">
        <f>aktif1!B153</f>
        <v>0</v>
      </c>
      <c r="C153" s="310">
        <f>aktif1!C153</f>
        <v>0</v>
      </c>
      <c r="D153" s="241">
        <f>aktif1!D153</f>
        <v>0</v>
      </c>
    </row>
    <row r="154" spans="1:4" ht="12.75" customHeight="1">
      <c r="A154" s="260" t="s">
        <v>2150</v>
      </c>
      <c r="B154" s="310">
        <f>aktif1!B154</f>
        <v>33</v>
      </c>
      <c r="C154" s="310">
        <f>aktif1!C154</f>
        <v>0</v>
      </c>
      <c r="D154" s="241">
        <f>aktif1!D154</f>
        <v>33</v>
      </c>
    </row>
    <row r="155" spans="1:4" ht="12.75" customHeight="1">
      <c r="A155" s="437" t="s">
        <v>2156</v>
      </c>
      <c r="B155" s="240">
        <f>aktif1!B155</f>
        <v>0</v>
      </c>
      <c r="C155" s="240">
        <f>aktif1!C155</f>
        <v>0</v>
      </c>
      <c r="D155" s="241">
        <f>aktif1!D155</f>
        <v>0</v>
      </c>
    </row>
    <row r="156" spans="1:4" ht="12.75" customHeight="1">
      <c r="A156" s="260" t="s">
        <v>2149</v>
      </c>
      <c r="B156" s="310">
        <f>aktif1!B156</f>
        <v>0</v>
      </c>
      <c r="C156" s="310">
        <f>aktif1!C156</f>
        <v>0</v>
      </c>
      <c r="D156" s="241">
        <f>aktif1!D156</f>
        <v>0</v>
      </c>
    </row>
    <row r="157" spans="1:4" ht="12.75" customHeight="1">
      <c r="A157" s="260" t="s">
        <v>2150</v>
      </c>
      <c r="B157" s="310">
        <f>aktif1!B157</f>
        <v>0</v>
      </c>
      <c r="C157" s="310">
        <f>aktif1!C157</f>
        <v>0</v>
      </c>
      <c r="D157" s="241">
        <f>aktif1!D157</f>
        <v>0</v>
      </c>
    </row>
    <row r="158" spans="1:4" ht="12.75" customHeight="1">
      <c r="A158" s="337" t="s">
        <v>2157</v>
      </c>
      <c r="B158" s="349">
        <f>aktif1!B158</f>
        <v>274</v>
      </c>
      <c r="C158" s="349">
        <f>aktif1!C158</f>
        <v>0</v>
      </c>
      <c r="D158" s="338">
        <f>aktif1!D158</f>
        <v>274</v>
      </c>
    </row>
    <row r="159" spans="1:4" ht="12.75" customHeight="1">
      <c r="A159" s="337" t="s">
        <v>2158</v>
      </c>
      <c r="B159" s="349">
        <f>aktif1!B159</f>
        <v>0</v>
      </c>
      <c r="C159" s="349">
        <f>aktif1!C159</f>
        <v>0</v>
      </c>
      <c r="D159" s="338">
        <f>aktif1!D159</f>
        <v>0</v>
      </c>
    </row>
    <row r="160" spans="1:4" ht="12.75" customHeight="1">
      <c r="A160" s="264" t="s">
        <v>106</v>
      </c>
      <c r="B160" s="265">
        <f>aktif1!B160</f>
        <v>3583</v>
      </c>
      <c r="C160" s="265">
        <f>aktif1!C160</f>
        <v>34</v>
      </c>
      <c r="D160" s="326">
        <f>aktif1!D160</f>
        <v>3617</v>
      </c>
    </row>
    <row r="161" spans="1:5" ht="6.75" customHeight="1">
      <c r="A161" s="351"/>
    </row>
    <row r="162" spans="1:5" ht="15" customHeight="1">
      <c r="A162" s="1407" t="s">
        <v>2159</v>
      </c>
      <c r="B162" s="1408"/>
      <c r="C162" s="1408"/>
      <c r="D162" s="1408"/>
      <c r="E162" s="1408"/>
    </row>
    <row r="163" spans="1:5" ht="6" customHeight="1"/>
    <row r="164" spans="1:5" ht="24.75" customHeight="1">
      <c r="A164" s="1221"/>
      <c r="B164" s="1222" t="s">
        <v>2141</v>
      </c>
      <c r="C164" s="1206" t="s">
        <v>2142</v>
      </c>
      <c r="D164" s="1233" t="s">
        <v>106</v>
      </c>
    </row>
    <row r="165" spans="1:5" ht="12.75" customHeight="1">
      <c r="A165" s="437" t="s">
        <v>2160</v>
      </c>
      <c r="B165" s="240">
        <f>+aktif1!B165</f>
        <v>0</v>
      </c>
      <c r="C165" s="240">
        <f>+aktif1!C165</f>
        <v>0</v>
      </c>
      <c r="D165" s="241">
        <f t="shared" ref="D165:D188" si="0">B165+C165</f>
        <v>0</v>
      </c>
    </row>
    <row r="166" spans="1:5" ht="12.75" customHeight="1">
      <c r="A166" s="260" t="s">
        <v>2161</v>
      </c>
      <c r="B166" s="310">
        <f>+aktif1!B166</f>
        <v>0</v>
      </c>
      <c r="C166" s="310">
        <f>+aktif1!C166</f>
        <v>0</v>
      </c>
      <c r="D166" s="241">
        <f t="shared" si="0"/>
        <v>0</v>
      </c>
    </row>
    <row r="167" spans="1:5" ht="12.75" customHeight="1">
      <c r="A167" s="260" t="s">
        <v>2145</v>
      </c>
      <c r="B167" s="310">
        <f>+aktif1!B167</f>
        <v>0</v>
      </c>
      <c r="C167" s="310">
        <f>+aktif1!C167</f>
        <v>0</v>
      </c>
      <c r="D167" s="241">
        <f t="shared" si="0"/>
        <v>0</v>
      </c>
    </row>
    <row r="168" spans="1:5" ht="12.75" customHeight="1">
      <c r="A168" s="260" t="s">
        <v>2130</v>
      </c>
      <c r="B168" s="310">
        <f>+aktif1!B168</f>
        <v>0</v>
      </c>
      <c r="C168" s="310">
        <f>+aktif1!C168</f>
        <v>0</v>
      </c>
      <c r="D168" s="241">
        <f t="shared" si="0"/>
        <v>0</v>
      </c>
    </row>
    <row r="169" spans="1:5" ht="12.75" customHeight="1">
      <c r="A169" s="260" t="s">
        <v>1433</v>
      </c>
      <c r="B169" s="310">
        <f>+aktif1!B169</f>
        <v>0</v>
      </c>
      <c r="C169" s="310">
        <f>+aktif1!C169</f>
        <v>0</v>
      </c>
      <c r="D169" s="241">
        <f t="shared" si="0"/>
        <v>0</v>
      </c>
    </row>
    <row r="170" spans="1:5" ht="12.75" customHeight="1">
      <c r="A170" s="437" t="s">
        <v>2162</v>
      </c>
      <c r="B170" s="240">
        <f>+aktif1!B170</f>
        <v>0</v>
      </c>
      <c r="C170" s="240">
        <f>+aktif1!C170</f>
        <v>0</v>
      </c>
      <c r="D170" s="241">
        <f t="shared" si="0"/>
        <v>0</v>
      </c>
    </row>
    <row r="171" spans="1:5" ht="12.75" customHeight="1">
      <c r="A171" s="260" t="s">
        <v>2161</v>
      </c>
      <c r="B171" s="310">
        <f>+aktif1!B171</f>
        <v>0</v>
      </c>
      <c r="C171" s="310">
        <f>+aktif1!C171</f>
        <v>0</v>
      </c>
      <c r="D171" s="241">
        <f t="shared" si="0"/>
        <v>0</v>
      </c>
    </row>
    <row r="172" spans="1:5" ht="12.75" customHeight="1">
      <c r="A172" s="260" t="s">
        <v>2145</v>
      </c>
      <c r="B172" s="310">
        <f>+aktif1!B172</f>
        <v>0</v>
      </c>
      <c r="C172" s="310">
        <f>+aktif1!C172</f>
        <v>0</v>
      </c>
      <c r="D172" s="241">
        <f t="shared" si="0"/>
        <v>0</v>
      </c>
    </row>
    <row r="173" spans="1:5" ht="12.75" customHeight="1">
      <c r="A173" s="260" t="s">
        <v>2130</v>
      </c>
      <c r="B173" s="310">
        <f>+aktif1!B173</f>
        <v>0</v>
      </c>
      <c r="C173" s="310">
        <f>+aktif1!C173</f>
        <v>0</v>
      </c>
      <c r="D173" s="241">
        <f t="shared" si="0"/>
        <v>0</v>
      </c>
    </row>
    <row r="174" spans="1:5" ht="12.75" customHeight="1">
      <c r="A174" s="260" t="s">
        <v>1433</v>
      </c>
      <c r="B174" s="310">
        <f>+aktif1!B174</f>
        <v>0</v>
      </c>
      <c r="C174" s="310">
        <f>+aktif1!C174</f>
        <v>0</v>
      </c>
      <c r="D174" s="241">
        <f t="shared" si="0"/>
        <v>0</v>
      </c>
    </row>
    <row r="175" spans="1:5" ht="12.75" customHeight="1">
      <c r="A175" s="437" t="s">
        <v>2163</v>
      </c>
      <c r="B175" s="240">
        <f>+aktif1!B175</f>
        <v>0</v>
      </c>
      <c r="C175" s="240">
        <f>+aktif1!C175</f>
        <v>0</v>
      </c>
      <c r="D175" s="241">
        <f t="shared" si="0"/>
        <v>0</v>
      </c>
    </row>
    <row r="176" spans="1:5" ht="12.75" customHeight="1">
      <c r="A176" s="260" t="s">
        <v>2161</v>
      </c>
      <c r="B176" s="310">
        <f>+aktif1!B176</f>
        <v>0</v>
      </c>
      <c r="C176" s="310">
        <f>+aktif1!C176</f>
        <v>0</v>
      </c>
      <c r="D176" s="241">
        <f t="shared" si="0"/>
        <v>0</v>
      </c>
    </row>
    <row r="177" spans="1:4" ht="12.75" customHeight="1">
      <c r="A177" s="260" t="s">
        <v>2145</v>
      </c>
      <c r="B177" s="310">
        <f>+aktif1!B177</f>
        <v>0</v>
      </c>
      <c r="C177" s="310">
        <f>+aktif1!C177</f>
        <v>0</v>
      </c>
      <c r="D177" s="241">
        <f t="shared" si="0"/>
        <v>0</v>
      </c>
    </row>
    <row r="178" spans="1:4" ht="12.75" customHeight="1">
      <c r="A178" s="260" t="s">
        <v>2130</v>
      </c>
      <c r="B178" s="310">
        <f>+aktif1!B178</f>
        <v>0</v>
      </c>
      <c r="C178" s="310">
        <f>+aktif1!C178</f>
        <v>0</v>
      </c>
      <c r="D178" s="241">
        <f t="shared" si="0"/>
        <v>0</v>
      </c>
    </row>
    <row r="179" spans="1:4" ht="12.75" customHeight="1">
      <c r="A179" s="260" t="s">
        <v>1433</v>
      </c>
      <c r="B179" s="310">
        <f>+aktif1!B179</f>
        <v>0</v>
      </c>
      <c r="C179" s="310">
        <f>+aktif1!C179</f>
        <v>0</v>
      </c>
      <c r="D179" s="241">
        <f t="shared" si="0"/>
        <v>0</v>
      </c>
    </row>
    <row r="180" spans="1:4" ht="12.75" customHeight="1">
      <c r="A180" s="437" t="s">
        <v>2164</v>
      </c>
      <c r="B180" s="240">
        <f>+aktif1!B180</f>
        <v>51</v>
      </c>
      <c r="C180" s="240">
        <f>+aktif1!C180</f>
        <v>0</v>
      </c>
      <c r="D180" s="241">
        <f t="shared" si="0"/>
        <v>51</v>
      </c>
    </row>
    <row r="181" spans="1:4" ht="12.75" customHeight="1">
      <c r="A181" s="260" t="s">
        <v>2149</v>
      </c>
      <c r="B181" s="310">
        <f>+aktif1!B181</f>
        <v>0</v>
      </c>
      <c r="C181" s="310">
        <f>+aktif1!C181</f>
        <v>0</v>
      </c>
      <c r="D181" s="241">
        <f t="shared" si="0"/>
        <v>0</v>
      </c>
    </row>
    <row r="182" spans="1:4" ht="12.75" customHeight="1">
      <c r="A182" s="260" t="s">
        <v>2150</v>
      </c>
      <c r="B182" s="310">
        <f>+aktif1!B182</f>
        <v>51</v>
      </c>
      <c r="C182" s="310">
        <f>+aktif1!C182</f>
        <v>0</v>
      </c>
      <c r="D182" s="241">
        <f t="shared" si="0"/>
        <v>51</v>
      </c>
    </row>
    <row r="183" spans="1:4" ht="12.75" customHeight="1">
      <c r="A183" s="437" t="s">
        <v>2165</v>
      </c>
      <c r="B183" s="240">
        <f>+aktif1!B183</f>
        <v>18</v>
      </c>
      <c r="C183" s="240">
        <f>+aktif1!C183</f>
        <v>0</v>
      </c>
      <c r="D183" s="241">
        <f t="shared" si="0"/>
        <v>18</v>
      </c>
    </row>
    <row r="184" spans="1:4" ht="12.75" customHeight="1">
      <c r="A184" s="260" t="s">
        <v>2149</v>
      </c>
      <c r="B184" s="310">
        <f>+aktif1!B184</f>
        <v>0</v>
      </c>
      <c r="C184" s="310">
        <f>+aktif1!C184</f>
        <v>0</v>
      </c>
      <c r="D184" s="241">
        <f t="shared" si="0"/>
        <v>0</v>
      </c>
    </row>
    <row r="185" spans="1:4" ht="12.75" customHeight="1">
      <c r="A185" s="260" t="s">
        <v>2150</v>
      </c>
      <c r="B185" s="310">
        <f>+aktif1!B185</f>
        <v>18</v>
      </c>
      <c r="C185" s="310">
        <f>+aktif1!C185</f>
        <v>0</v>
      </c>
      <c r="D185" s="241">
        <f t="shared" si="0"/>
        <v>18</v>
      </c>
    </row>
    <row r="186" spans="1:4" ht="12.75" customHeight="1">
      <c r="A186" s="437" t="s">
        <v>2166</v>
      </c>
      <c r="B186" s="349">
        <f>+aktif1!B186</f>
        <v>0</v>
      </c>
      <c r="C186" s="349">
        <f>+aktif1!C186</f>
        <v>0</v>
      </c>
      <c r="D186" s="338">
        <f>B186+C186</f>
        <v>0</v>
      </c>
    </row>
    <row r="187" spans="1:4" ht="12.75" customHeight="1">
      <c r="A187" s="437" t="s">
        <v>2167</v>
      </c>
      <c r="B187" s="349">
        <f>+aktif1!B187</f>
        <v>0</v>
      </c>
      <c r="C187" s="349">
        <f>+aktif1!C187</f>
        <v>0</v>
      </c>
      <c r="D187" s="338">
        <f>B187+C187</f>
        <v>0</v>
      </c>
    </row>
    <row r="188" spans="1:4" ht="12.75" customHeight="1">
      <c r="A188" s="264" t="s">
        <v>106</v>
      </c>
      <c r="B188" s="265">
        <f>+aktif1!B188</f>
        <v>69</v>
      </c>
      <c r="C188" s="265">
        <f>+aktif1!C188</f>
        <v>0</v>
      </c>
      <c r="D188" s="326">
        <f t="shared" si="0"/>
        <v>69</v>
      </c>
    </row>
    <row r="189" spans="1:4" ht="10.5" customHeight="1">
      <c r="A189" s="351"/>
    </row>
    <row r="190" spans="1:4" ht="16.5" customHeight="1">
      <c r="A190" s="283" t="s">
        <v>2168</v>
      </c>
    </row>
    <row r="191" spans="1:4" ht="7.5" customHeight="1">
      <c r="A191" s="287"/>
    </row>
    <row r="192" spans="1:4" ht="12.75" customHeight="1">
      <c r="A192" s="1218"/>
      <c r="B192" s="1222" t="s">
        <v>649</v>
      </c>
      <c r="C192" s="1233" t="s">
        <v>648</v>
      </c>
    </row>
    <row r="193" spans="1:7">
      <c r="A193" s="437" t="s">
        <v>2169</v>
      </c>
      <c r="B193" s="310">
        <f>aktif1!B193</f>
        <v>0</v>
      </c>
      <c r="C193" s="313">
        <f>aktif1!C193</f>
        <v>0</v>
      </c>
    </row>
    <row r="194" spans="1:7">
      <c r="A194" s="334" t="s">
        <v>2170</v>
      </c>
      <c r="B194" s="310">
        <f>aktif1!B194</f>
        <v>0</v>
      </c>
      <c r="C194" s="313">
        <f>aktif1!C194</f>
        <v>0</v>
      </c>
    </row>
    <row r="195" spans="1:7">
      <c r="A195" s="264" t="s">
        <v>106</v>
      </c>
      <c r="B195" s="265">
        <f>aktif1!B195</f>
        <v>0</v>
      </c>
      <c r="C195" s="326">
        <f>aktif1!C195</f>
        <v>0</v>
      </c>
    </row>
    <row r="196" spans="1:7" ht="9" customHeight="1">
      <c r="A196" s="351"/>
    </row>
    <row r="197" spans="1:7" ht="15.75">
      <c r="A197" s="283" t="s">
        <v>2171</v>
      </c>
    </row>
    <row r="198" spans="1:7" ht="9.75" customHeight="1">
      <c r="A198" s="287"/>
      <c r="G198" s="239"/>
    </row>
    <row r="199" spans="1:7" ht="15">
      <c r="A199" s="1218"/>
      <c r="B199" s="1222" t="s">
        <v>649</v>
      </c>
      <c r="C199" s="1233" t="s">
        <v>648</v>
      </c>
    </row>
    <row r="200" spans="1:7">
      <c r="A200" s="437" t="s">
        <v>2172</v>
      </c>
      <c r="B200" s="310">
        <f>aktif1!B200</f>
        <v>2231028</v>
      </c>
      <c r="C200" s="313">
        <f>aktif1!C200</f>
        <v>2269267</v>
      </c>
    </row>
    <row r="201" spans="1:7">
      <c r="A201" s="334" t="s">
        <v>2173</v>
      </c>
      <c r="B201" s="310">
        <f>aktif1!B201</f>
        <v>136983</v>
      </c>
      <c r="C201" s="313">
        <f>aktif1!C201</f>
        <v>125842</v>
      </c>
    </row>
    <row r="202" spans="1:7">
      <c r="A202" s="264" t="s">
        <v>106</v>
      </c>
      <c r="B202" s="265">
        <f>aktif1!B202</f>
        <v>2368011</v>
      </c>
      <c r="C202" s="326">
        <f>aktif1!C202</f>
        <v>2395109</v>
      </c>
    </row>
    <row r="203" spans="1:7" ht="12.75" customHeight="1">
      <c r="A203" s="351"/>
    </row>
    <row r="204" spans="1:7" ht="15.75">
      <c r="A204" s="283" t="s">
        <v>2174</v>
      </c>
      <c r="B204" s="603"/>
      <c r="C204" s="603"/>
    </row>
    <row r="205" spans="1:7" ht="8.25" customHeight="1">
      <c r="A205" s="287"/>
      <c r="B205" s="603"/>
      <c r="C205" s="603"/>
    </row>
    <row r="206" spans="1:7">
      <c r="A206" s="333"/>
      <c r="B206" s="1236" t="s">
        <v>649</v>
      </c>
      <c r="C206" s="1237" t="s">
        <v>648</v>
      </c>
    </row>
    <row r="207" spans="1:7">
      <c r="A207" s="437" t="s">
        <v>2175</v>
      </c>
      <c r="B207" s="912">
        <f>aktif1!B207</f>
        <v>0</v>
      </c>
      <c r="C207" s="913">
        <f>aktif1!C207</f>
        <v>0</v>
      </c>
    </row>
    <row r="208" spans="1:7">
      <c r="A208" s="334" t="s">
        <v>2176</v>
      </c>
      <c r="B208" s="912">
        <f>aktif1!B208</f>
        <v>0</v>
      </c>
      <c r="C208" s="913">
        <f>aktif1!C208</f>
        <v>0</v>
      </c>
    </row>
    <row r="209" spans="1:7">
      <c r="A209" s="264" t="s">
        <v>106</v>
      </c>
      <c r="B209" s="880">
        <f>aktif1!B209</f>
        <v>0</v>
      </c>
      <c r="C209" s="881">
        <f>aktif1!C209</f>
        <v>0</v>
      </c>
    </row>
    <row r="210" spans="1:7" ht="7.5" customHeight="1">
      <c r="A210" s="351"/>
    </row>
    <row r="211" spans="1:7" ht="15.75">
      <c r="A211" s="483" t="s">
        <v>2177</v>
      </c>
      <c r="B211" s="618"/>
      <c r="C211" s="618"/>
    </row>
    <row r="212" spans="1:7" ht="9.75" customHeight="1">
      <c r="A212" s="688"/>
      <c r="B212" s="618"/>
      <c r="C212" s="618"/>
    </row>
    <row r="213" spans="1:7">
      <c r="A213" s="1084"/>
      <c r="B213" s="1236" t="s">
        <v>649</v>
      </c>
      <c r="C213" s="1237" t="s">
        <v>648</v>
      </c>
    </row>
    <row r="214" spans="1:7">
      <c r="A214" s="530" t="s">
        <v>2178</v>
      </c>
      <c r="B214" s="912">
        <f>aktif1!B214</f>
        <v>0</v>
      </c>
      <c r="C214" s="913">
        <f>aktif1!C214</f>
        <v>0</v>
      </c>
    </row>
    <row r="215" spans="1:7">
      <c r="A215" s="551" t="s">
        <v>2179</v>
      </c>
      <c r="B215" s="912">
        <f>aktif1!B215</f>
        <v>0</v>
      </c>
      <c r="C215" s="913">
        <f>aktif1!C215</f>
        <v>0</v>
      </c>
    </row>
    <row r="216" spans="1:7">
      <c r="A216" s="1085" t="s">
        <v>2180</v>
      </c>
      <c r="B216" s="912">
        <f>aktif1!B216</f>
        <v>42883</v>
      </c>
      <c r="C216" s="913">
        <f>aktif1!C216</f>
        <v>44294</v>
      </c>
    </row>
    <row r="217" spans="1:7">
      <c r="A217" s="914" t="s">
        <v>106</v>
      </c>
      <c r="B217" s="880">
        <f>aktif1!B217</f>
        <v>42883</v>
      </c>
      <c r="C217" s="881">
        <f>aktif1!C217</f>
        <v>44294</v>
      </c>
    </row>
    <row r="218" spans="1:7" ht="9" customHeight="1">
      <c r="A218" s="351"/>
    </row>
    <row r="219" spans="1:7" ht="15.75">
      <c r="A219" s="230" t="s">
        <v>2181</v>
      </c>
    </row>
    <row r="220" spans="1:7" ht="13.5" customHeight="1">
      <c r="A220" s="239"/>
    </row>
    <row r="221" spans="1:7" s="603" customFormat="1" ht="12.75" customHeight="1">
      <c r="A221" s="1086" t="s">
        <v>2182</v>
      </c>
      <c r="B221" s="662"/>
      <c r="C221" s="662"/>
      <c r="D221" s="662"/>
      <c r="E221" s="662"/>
    </row>
    <row r="222" spans="1:7" s="662" customFormat="1" ht="10.5" customHeight="1"/>
    <row r="223" spans="1:7" s="662" customFormat="1">
      <c r="A223" s="1425"/>
      <c r="B223" s="1087" t="s">
        <v>2183</v>
      </c>
      <c r="C223" s="1087" t="s">
        <v>2184</v>
      </c>
      <c r="D223" s="1088" t="s">
        <v>2185</v>
      </c>
      <c r="E223" s="603"/>
      <c r="G223" s="603"/>
    </row>
    <row r="224" spans="1:7" s="603" customFormat="1" ht="36">
      <c r="A224" s="1426"/>
      <c r="B224" s="528" t="s">
        <v>2186</v>
      </c>
      <c r="C224" s="528" t="s">
        <v>2179</v>
      </c>
      <c r="D224" s="529" t="s">
        <v>2187</v>
      </c>
    </row>
    <row r="225" spans="1:5" s="603" customFormat="1">
      <c r="A225" s="1089" t="s">
        <v>649</v>
      </c>
      <c r="B225" s="1090"/>
      <c r="C225" s="1090"/>
      <c r="D225" s="1091"/>
    </row>
    <row r="226" spans="1:5" s="603" customFormat="1">
      <c r="A226" s="551" t="s">
        <v>2188</v>
      </c>
      <c r="B226" s="912">
        <f>aktif1!B226</f>
        <v>0</v>
      </c>
      <c r="C226" s="912">
        <f>aktif1!C226</f>
        <v>0</v>
      </c>
      <c r="D226" s="913">
        <f>aktif1!D226</f>
        <v>0</v>
      </c>
    </row>
    <row r="227" spans="1:5" s="603" customFormat="1">
      <c r="A227" s="551" t="s">
        <v>2122</v>
      </c>
      <c r="B227" s="912">
        <f>aktif1!B227</f>
        <v>0</v>
      </c>
      <c r="C227" s="912">
        <f>aktif1!C227</f>
        <v>0</v>
      </c>
      <c r="D227" s="913">
        <f>aktif1!D227</f>
        <v>0</v>
      </c>
    </row>
    <row r="228" spans="1:5" s="603" customFormat="1">
      <c r="A228" s="1092" t="s">
        <v>648</v>
      </c>
      <c r="B228" s="1090"/>
      <c r="C228" s="1090"/>
      <c r="D228" s="1091"/>
    </row>
    <row r="229" spans="1:5" s="603" customFormat="1">
      <c r="A229" s="551" t="s">
        <v>2188</v>
      </c>
      <c r="B229" s="912">
        <f>aktif1!B229</f>
        <v>0</v>
      </c>
      <c r="C229" s="912">
        <f>aktif1!C229</f>
        <v>0</v>
      </c>
      <c r="D229" s="913">
        <f>aktif1!D229</f>
        <v>0</v>
      </c>
    </row>
    <row r="230" spans="1:5" s="603" customFormat="1">
      <c r="A230" s="708" t="s">
        <v>2122</v>
      </c>
      <c r="B230" s="1093">
        <f>aktif1!B230</f>
        <v>0</v>
      </c>
      <c r="C230" s="1093">
        <f>aktif1!C230</f>
        <v>0</v>
      </c>
      <c r="D230" s="1079">
        <f>aktif1!D230</f>
        <v>0</v>
      </c>
    </row>
    <row r="231" spans="1:5" ht="11.25" customHeight="1">
      <c r="A231" s="351"/>
    </row>
    <row r="232" spans="1:5" ht="15.75">
      <c r="A232" s="230" t="s">
        <v>2189</v>
      </c>
    </row>
    <row r="233" spans="1:5" ht="11.25" customHeight="1">
      <c r="A233" s="343"/>
      <c r="B233" s="343"/>
      <c r="C233" s="343"/>
      <c r="D233" s="343"/>
      <c r="E233" s="343"/>
    </row>
    <row r="234" spans="1:5" s="343" customFormat="1">
      <c r="A234" s="1405"/>
      <c r="B234" s="340" t="s">
        <v>2190</v>
      </c>
      <c r="C234" s="340" t="s">
        <v>2191</v>
      </c>
      <c r="D234" s="341" t="s">
        <v>2185</v>
      </c>
      <c r="E234" s="228"/>
    </row>
    <row r="235" spans="1:5" s="603" customFormat="1" ht="36">
      <c r="A235" s="1406"/>
      <c r="B235" s="528" t="s">
        <v>2186</v>
      </c>
      <c r="C235" s="528" t="s">
        <v>2179</v>
      </c>
      <c r="D235" s="529" t="s">
        <v>2180</v>
      </c>
    </row>
    <row r="236" spans="1:5" s="603" customFormat="1">
      <c r="A236" s="1092" t="s">
        <v>2192</v>
      </c>
      <c r="B236" s="912">
        <f>aktif1!B236</f>
        <v>0</v>
      </c>
      <c r="C236" s="912">
        <f>aktif1!C236</f>
        <v>0</v>
      </c>
      <c r="D236" s="913">
        <f>aktif1!D236</f>
        <v>47695</v>
      </c>
    </row>
    <row r="237" spans="1:5" s="603" customFormat="1">
      <c r="A237" s="530" t="s">
        <v>2193</v>
      </c>
      <c r="B237" s="912">
        <f>aktif1!B237</f>
        <v>0</v>
      </c>
      <c r="C237" s="912">
        <f>aktif1!C237</f>
        <v>0</v>
      </c>
      <c r="D237" s="913">
        <f>aktif1!D237</f>
        <v>0</v>
      </c>
    </row>
    <row r="238" spans="1:5" s="603" customFormat="1">
      <c r="A238" s="530" t="s">
        <v>2194</v>
      </c>
      <c r="B238" s="912">
        <f>aktif1!B238</f>
        <v>0</v>
      </c>
      <c r="C238" s="912">
        <f>aktif1!C238</f>
        <v>0</v>
      </c>
      <c r="D238" s="913">
        <f>aktif1!D238</f>
        <v>0</v>
      </c>
    </row>
    <row r="239" spans="1:5" s="603" customFormat="1">
      <c r="A239" s="530" t="s">
        <v>2195</v>
      </c>
      <c r="B239" s="912">
        <f>aktif1!B239</f>
        <v>0</v>
      </c>
      <c r="C239" s="912">
        <f>aktif1!C239</f>
        <v>0</v>
      </c>
      <c r="D239" s="913">
        <f>aktif1!D239</f>
        <v>0</v>
      </c>
    </row>
    <row r="240" spans="1:5" s="603" customFormat="1">
      <c r="A240" s="530" t="s">
        <v>2196</v>
      </c>
      <c r="B240" s="912">
        <f>aktif1!B240</f>
        <v>0</v>
      </c>
      <c r="C240" s="912">
        <f>aktif1!C240</f>
        <v>0</v>
      </c>
      <c r="D240" s="913">
        <f>aktif1!D240</f>
        <v>1818</v>
      </c>
    </row>
    <row r="241" spans="1:5" s="603" customFormat="1">
      <c r="A241" s="530" t="s">
        <v>2197</v>
      </c>
      <c r="B241" s="912">
        <f>aktif1!B241</f>
        <v>0</v>
      </c>
      <c r="C241" s="912">
        <f>aktif1!C241</f>
        <v>0</v>
      </c>
      <c r="D241" s="913">
        <f>aktif1!D241</f>
        <v>0</v>
      </c>
    </row>
    <row r="242" spans="1:5" s="603" customFormat="1">
      <c r="A242" s="530" t="s">
        <v>2198</v>
      </c>
      <c r="B242" s="1090">
        <f>aktif1!B242</f>
        <v>0</v>
      </c>
      <c r="C242" s="1090">
        <f>aktif1!C242</f>
        <v>0</v>
      </c>
      <c r="D242" s="1091">
        <f>aktif1!D242</f>
        <v>0</v>
      </c>
    </row>
    <row r="243" spans="1:5" s="603" customFormat="1">
      <c r="A243" s="1094" t="s">
        <v>2199</v>
      </c>
      <c r="B243" s="912">
        <f>aktif1!B243</f>
        <v>0</v>
      </c>
      <c r="C243" s="912">
        <f>aktif1!C243</f>
        <v>0</v>
      </c>
      <c r="D243" s="913">
        <f>aktif1!D243</f>
        <v>0</v>
      </c>
    </row>
    <row r="244" spans="1:5" s="603" customFormat="1">
      <c r="A244" s="1094" t="s">
        <v>2200</v>
      </c>
      <c r="B244" s="912">
        <f>aktif1!B244</f>
        <v>0</v>
      </c>
      <c r="C244" s="912">
        <f>aktif1!C244</f>
        <v>0</v>
      </c>
      <c r="D244" s="913">
        <f>aktif1!D244</f>
        <v>0</v>
      </c>
    </row>
    <row r="245" spans="1:5" s="603" customFormat="1">
      <c r="A245" s="1094" t="s">
        <v>2131</v>
      </c>
      <c r="B245" s="912">
        <f>aktif1!B245</f>
        <v>0</v>
      </c>
      <c r="C245" s="912">
        <f>aktif1!C245</f>
        <v>0</v>
      </c>
      <c r="D245" s="913">
        <f>aktif1!D245</f>
        <v>0</v>
      </c>
    </row>
    <row r="246" spans="1:5" s="603" customFormat="1">
      <c r="A246" s="1094" t="s">
        <v>1433</v>
      </c>
      <c r="B246" s="912">
        <f>aktif1!B246</f>
        <v>0</v>
      </c>
      <c r="C246" s="912">
        <f>aktif1!C246</f>
        <v>0</v>
      </c>
      <c r="D246" s="913">
        <f>aktif1!D246</f>
        <v>0</v>
      </c>
    </row>
    <row r="247" spans="1:5" s="603" customFormat="1">
      <c r="A247" s="1092" t="s">
        <v>2201</v>
      </c>
      <c r="B247" s="1090">
        <f>aktif1!B247</f>
        <v>0</v>
      </c>
      <c r="C247" s="1090">
        <f>aktif1!C247</f>
        <v>0</v>
      </c>
      <c r="D247" s="1091">
        <f>aktif1!D247</f>
        <v>45877</v>
      </c>
    </row>
    <row r="248" spans="1:5" s="603" customFormat="1" ht="15.75" customHeight="1">
      <c r="A248" s="530" t="s">
        <v>2202</v>
      </c>
      <c r="B248" s="912">
        <f>aktif1!B248</f>
        <v>0</v>
      </c>
      <c r="C248" s="912">
        <f>aktif1!C248</f>
        <v>0</v>
      </c>
      <c r="D248" s="913">
        <f>aktif1!D248</f>
        <v>42883</v>
      </c>
    </row>
    <row r="249" spans="1:5">
      <c r="A249" s="264" t="s">
        <v>2203</v>
      </c>
      <c r="B249" s="265">
        <f>aktif1!B249</f>
        <v>0</v>
      </c>
      <c r="C249" s="265">
        <f>aktif1!C249</f>
        <v>0</v>
      </c>
      <c r="D249" s="326">
        <f>aktif1!D249</f>
        <v>2994</v>
      </c>
    </row>
    <row r="250" spans="1:5" ht="11.25" customHeight="1">
      <c r="A250" s="351"/>
    </row>
    <row r="251" spans="1:5" s="603" customFormat="1" ht="15.75">
      <c r="A251" s="485" t="s">
        <v>2204</v>
      </c>
      <c r="B251" s="662"/>
      <c r="C251" s="662"/>
      <c r="D251" s="662"/>
      <c r="E251" s="662"/>
    </row>
    <row r="252" spans="1:5" s="662" customFormat="1" ht="15.75">
      <c r="A252" s="485"/>
    </row>
    <row r="253" spans="1:5" s="662" customFormat="1">
      <c r="A253" s="1095"/>
      <c r="B253" s="1087" t="s">
        <v>2190</v>
      </c>
      <c r="C253" s="1087" t="s">
        <v>2191</v>
      </c>
      <c r="D253" s="1088" t="s">
        <v>2185</v>
      </c>
      <c r="E253" s="603"/>
    </row>
    <row r="254" spans="1:5" s="603" customFormat="1" ht="36">
      <c r="A254" s="1096"/>
      <c r="B254" s="528" t="s">
        <v>2186</v>
      </c>
      <c r="C254" s="528" t="s">
        <v>2179</v>
      </c>
      <c r="D254" s="529" t="s">
        <v>2180</v>
      </c>
    </row>
    <row r="255" spans="1:5" s="603" customFormat="1">
      <c r="A255" s="1089" t="s">
        <v>2205</v>
      </c>
      <c r="B255" s="1090"/>
      <c r="C255" s="1090"/>
      <c r="D255" s="1091"/>
    </row>
    <row r="256" spans="1:5" s="603" customFormat="1">
      <c r="A256" s="1092" t="s">
        <v>2206</v>
      </c>
      <c r="B256" s="912">
        <f>aktif1!B256</f>
        <v>0</v>
      </c>
      <c r="C256" s="912">
        <f>aktif1!C256</f>
        <v>0</v>
      </c>
      <c r="D256" s="913">
        <f>aktif1!D256</f>
        <v>0</v>
      </c>
    </row>
    <row r="257" spans="1:4" s="603" customFormat="1">
      <c r="A257" s="530" t="s">
        <v>2202</v>
      </c>
      <c r="B257" s="912">
        <f>aktif1!B257</f>
        <v>0</v>
      </c>
      <c r="C257" s="912">
        <f>aktif1!C257</f>
        <v>0</v>
      </c>
      <c r="D257" s="913">
        <f>aktif1!D257</f>
        <v>0</v>
      </c>
    </row>
    <row r="258" spans="1:4" s="603" customFormat="1">
      <c r="A258" s="1092" t="s">
        <v>2207</v>
      </c>
      <c r="B258" s="1090">
        <f>aktif1!B258</f>
        <v>0</v>
      </c>
      <c r="C258" s="1090">
        <f>aktif1!C258</f>
        <v>0</v>
      </c>
      <c r="D258" s="1091">
        <f>aktif1!D258</f>
        <v>0</v>
      </c>
    </row>
    <row r="259" spans="1:4" s="603" customFormat="1">
      <c r="A259" s="1089" t="s">
        <v>2208</v>
      </c>
      <c r="B259" s="1090"/>
      <c r="C259" s="1090"/>
      <c r="D259" s="1091"/>
    </row>
    <row r="260" spans="1:4" s="603" customFormat="1">
      <c r="A260" s="1092" t="s">
        <v>2206</v>
      </c>
      <c r="B260" s="912">
        <f>aktif1!B260</f>
        <v>0</v>
      </c>
      <c r="C260" s="912">
        <f>aktif1!C260</f>
        <v>0</v>
      </c>
      <c r="D260" s="913">
        <f>aktif1!D260</f>
        <v>0</v>
      </c>
    </row>
    <row r="261" spans="1:4" s="603" customFormat="1">
      <c r="A261" s="530" t="s">
        <v>2202</v>
      </c>
      <c r="B261" s="912">
        <f>aktif1!B261</f>
        <v>0</v>
      </c>
      <c r="C261" s="912">
        <f>aktif1!C261</f>
        <v>0</v>
      </c>
      <c r="D261" s="913">
        <f>aktif1!D261</f>
        <v>0</v>
      </c>
    </row>
    <row r="262" spans="1:4">
      <c r="A262" s="264" t="s">
        <v>2207</v>
      </c>
      <c r="B262" s="265">
        <f>aktif1!B262</f>
        <v>0</v>
      </c>
      <c r="C262" s="265">
        <f>aktif1!C262</f>
        <v>0</v>
      </c>
      <c r="D262" s="326">
        <f>aktif1!D262</f>
        <v>0</v>
      </c>
    </row>
    <row r="263" spans="1:4">
      <c r="A263" s="351"/>
    </row>
    <row r="264" spans="1:4" ht="15.75">
      <c r="A264" s="283" t="s">
        <v>2209</v>
      </c>
      <c r="B264" s="245"/>
      <c r="C264" s="245"/>
      <c r="D264" s="245"/>
    </row>
    <row r="265" spans="1:4">
      <c r="A265" s="4"/>
      <c r="B265" s="327"/>
      <c r="C265" s="327"/>
      <c r="D265" s="327"/>
    </row>
    <row r="266" spans="1:4">
      <c r="A266" s="1221"/>
      <c r="B266" s="340" t="s">
        <v>2190</v>
      </c>
      <c r="C266" s="340" t="s">
        <v>2191</v>
      </c>
      <c r="D266" s="341" t="s">
        <v>2185</v>
      </c>
    </row>
    <row r="267" spans="1:4" s="603" customFormat="1" ht="36">
      <c r="A267" s="1092"/>
      <c r="B267" s="528" t="s">
        <v>2186</v>
      </c>
      <c r="C267" s="528" t="s">
        <v>2179</v>
      </c>
      <c r="D267" s="529" t="s">
        <v>2180</v>
      </c>
    </row>
    <row r="268" spans="1:4" s="603" customFormat="1">
      <c r="A268" s="1097" t="s">
        <v>2210</v>
      </c>
      <c r="B268" s="1090">
        <f>+aktif1!B268</f>
        <v>0</v>
      </c>
      <c r="C268" s="1090">
        <f>+aktif1!C268</f>
        <v>0</v>
      </c>
      <c r="D268" s="1091">
        <f>+aktif1!D268</f>
        <v>2994</v>
      </c>
    </row>
    <row r="269" spans="1:4" s="603" customFormat="1">
      <c r="A269" s="1092" t="s">
        <v>2211</v>
      </c>
      <c r="B269" s="912">
        <f>+aktif1!B269</f>
        <v>0</v>
      </c>
      <c r="C269" s="912">
        <f>+aktif1!C269</f>
        <v>0</v>
      </c>
      <c r="D269" s="913">
        <f>+aktif1!D269</f>
        <v>45877</v>
      </c>
    </row>
    <row r="270" spans="1:4" s="603" customFormat="1">
      <c r="A270" s="530" t="s">
        <v>2202</v>
      </c>
      <c r="B270" s="912">
        <f>+aktif1!B270</f>
        <v>0</v>
      </c>
      <c r="C270" s="912">
        <f>+aktif1!C270</f>
        <v>0</v>
      </c>
      <c r="D270" s="913">
        <f>+aktif1!D270</f>
        <v>42883</v>
      </c>
    </row>
    <row r="271" spans="1:4" s="603" customFormat="1">
      <c r="A271" s="1092" t="s">
        <v>2212</v>
      </c>
      <c r="B271" s="1090">
        <f>+aktif1!B271</f>
        <v>0</v>
      </c>
      <c r="C271" s="1090">
        <f>+aktif1!C271</f>
        <v>0</v>
      </c>
      <c r="D271" s="1091">
        <f>+aktif1!D271</f>
        <v>2994</v>
      </c>
    </row>
    <row r="272" spans="1:4" s="603" customFormat="1">
      <c r="A272" s="1092" t="s">
        <v>2213</v>
      </c>
      <c r="B272" s="912">
        <f>+aktif1!B272</f>
        <v>0</v>
      </c>
      <c r="C272" s="912">
        <f>+aktif1!C272</f>
        <v>0</v>
      </c>
      <c r="D272" s="913">
        <f>+aktif1!D272</f>
        <v>0</v>
      </c>
    </row>
    <row r="273" spans="1:4" s="603" customFormat="1">
      <c r="A273" s="530" t="s">
        <v>2202</v>
      </c>
      <c r="B273" s="912">
        <f>+aktif1!B273</f>
        <v>0</v>
      </c>
      <c r="C273" s="912">
        <f>+aktif1!C273</f>
        <v>0</v>
      </c>
      <c r="D273" s="913">
        <f>+aktif1!D273</f>
        <v>0</v>
      </c>
    </row>
    <row r="274" spans="1:4" s="603" customFormat="1">
      <c r="A274" s="1092" t="s">
        <v>2214</v>
      </c>
      <c r="B274" s="1090">
        <f>+aktif1!B274</f>
        <v>0</v>
      </c>
      <c r="C274" s="1090">
        <f>+aktif1!C274</f>
        <v>0</v>
      </c>
      <c r="D274" s="1091">
        <f>+aktif1!D274</f>
        <v>0</v>
      </c>
    </row>
    <row r="275" spans="1:4" s="603" customFormat="1">
      <c r="A275" s="1092" t="s">
        <v>2215</v>
      </c>
      <c r="B275" s="912">
        <f>+aktif1!B275</f>
        <v>0</v>
      </c>
      <c r="C275" s="912">
        <f>+aktif1!C275</f>
        <v>0</v>
      </c>
      <c r="D275" s="913">
        <f>+aktif1!D275</f>
        <v>0</v>
      </c>
    </row>
    <row r="276" spans="1:4" s="603" customFormat="1">
      <c r="A276" s="530" t="s">
        <v>2202</v>
      </c>
      <c r="B276" s="912">
        <f>+aktif1!B276</f>
        <v>0</v>
      </c>
      <c r="C276" s="912">
        <f>+aktif1!C276</f>
        <v>0</v>
      </c>
      <c r="D276" s="913">
        <f>+aktif1!D276</f>
        <v>0</v>
      </c>
    </row>
    <row r="277" spans="1:4" s="603" customFormat="1">
      <c r="A277" s="1092" t="s">
        <v>2216</v>
      </c>
      <c r="B277" s="1090">
        <f>+aktif1!B277</f>
        <v>0</v>
      </c>
      <c r="C277" s="1090">
        <f>+aktif1!C277</f>
        <v>0</v>
      </c>
      <c r="D277" s="1091">
        <f>+aktif1!D277</f>
        <v>0</v>
      </c>
    </row>
    <row r="278" spans="1:4" s="603" customFormat="1">
      <c r="A278" s="1097" t="s">
        <v>2217</v>
      </c>
      <c r="B278" s="1090">
        <f>+aktif1!B278</f>
        <v>0</v>
      </c>
      <c r="C278" s="1090">
        <f>+aktif1!C278</f>
        <v>0</v>
      </c>
      <c r="D278" s="1091">
        <f>+aktif1!D278</f>
        <v>3401</v>
      </c>
    </row>
    <row r="279" spans="1:4" s="603" customFormat="1">
      <c r="A279" s="1092" t="s">
        <v>2211</v>
      </c>
      <c r="B279" s="912">
        <f>+aktif1!B279</f>
        <v>0</v>
      </c>
      <c r="C279" s="912">
        <f>+aktif1!C279</f>
        <v>0</v>
      </c>
      <c r="D279" s="913">
        <f>+aktif1!D279</f>
        <v>47695</v>
      </c>
    </row>
    <row r="280" spans="1:4" s="603" customFormat="1">
      <c r="A280" s="530" t="s">
        <v>2202</v>
      </c>
      <c r="B280" s="912">
        <f>+aktif1!B280</f>
        <v>0</v>
      </c>
      <c r="C280" s="912">
        <f>+aktif1!C280</f>
        <v>0</v>
      </c>
      <c r="D280" s="913">
        <f>+aktif1!D280</f>
        <v>44294</v>
      </c>
    </row>
    <row r="281" spans="1:4" s="603" customFormat="1">
      <c r="A281" s="1092" t="s">
        <v>2212</v>
      </c>
      <c r="B281" s="1090">
        <f>+aktif1!B281</f>
        <v>0</v>
      </c>
      <c r="C281" s="1090">
        <f>+aktif1!C281</f>
        <v>0</v>
      </c>
      <c r="D281" s="1091">
        <f>+aktif1!D281</f>
        <v>3401</v>
      </c>
    </row>
    <row r="282" spans="1:4" s="603" customFormat="1">
      <c r="A282" s="1092" t="s">
        <v>2213</v>
      </c>
      <c r="B282" s="912">
        <f>+aktif1!B282</f>
        <v>0</v>
      </c>
      <c r="C282" s="912">
        <f>+aktif1!C282</f>
        <v>0</v>
      </c>
      <c r="D282" s="913">
        <f>+aktif1!D282</f>
        <v>0</v>
      </c>
    </row>
    <row r="283" spans="1:4" s="603" customFormat="1">
      <c r="A283" s="530" t="s">
        <v>2202</v>
      </c>
      <c r="B283" s="912">
        <f>+aktif1!B283</f>
        <v>0</v>
      </c>
      <c r="C283" s="912">
        <f>+aktif1!C283</f>
        <v>0</v>
      </c>
      <c r="D283" s="913">
        <f>+aktif1!D283</f>
        <v>0</v>
      </c>
    </row>
    <row r="284" spans="1:4" s="603" customFormat="1">
      <c r="A284" s="1092" t="s">
        <v>2214</v>
      </c>
      <c r="B284" s="1090">
        <f>+aktif1!B284</f>
        <v>0</v>
      </c>
      <c r="C284" s="1090">
        <f>+aktif1!C284</f>
        <v>0</v>
      </c>
      <c r="D284" s="1091">
        <f>+aktif1!D284</f>
        <v>0</v>
      </c>
    </row>
    <row r="285" spans="1:4" s="603" customFormat="1">
      <c r="A285" s="1092" t="s">
        <v>2215</v>
      </c>
      <c r="B285" s="912">
        <f>+aktif1!B285</f>
        <v>0</v>
      </c>
      <c r="C285" s="912">
        <f>+aktif1!C285</f>
        <v>0</v>
      </c>
      <c r="D285" s="913">
        <f>+aktif1!D285</f>
        <v>0</v>
      </c>
    </row>
    <row r="286" spans="1:4" s="603" customFormat="1">
      <c r="A286" s="530" t="s">
        <v>2202</v>
      </c>
      <c r="B286" s="912">
        <f>+aktif1!B286</f>
        <v>0</v>
      </c>
      <c r="C286" s="912">
        <f>+aktif1!C286</f>
        <v>0</v>
      </c>
      <c r="D286" s="913">
        <f>+aktif1!D286</f>
        <v>0</v>
      </c>
    </row>
    <row r="287" spans="1:4" s="603" customFormat="1">
      <c r="A287" s="914" t="s">
        <v>2216</v>
      </c>
      <c r="B287" s="880">
        <f>+aktif1!B287</f>
        <v>0</v>
      </c>
      <c r="C287" s="880">
        <f>+aktif1!C287</f>
        <v>0</v>
      </c>
      <c r="D287" s="881">
        <f>+aktif1!D287</f>
        <v>0</v>
      </c>
    </row>
    <row r="288" spans="1:4">
      <c r="A288" s="351"/>
    </row>
    <row r="289" spans="1:9" ht="44.25" customHeight="1">
      <c r="A289" s="1416" t="s">
        <v>2218</v>
      </c>
      <c r="B289" s="1417"/>
      <c r="C289" s="1417"/>
      <c r="D289" s="1417"/>
      <c r="E289" s="1417"/>
      <c r="F289" s="1417"/>
      <c r="G289" s="948"/>
      <c r="H289" s="948"/>
      <c r="I289" s="948"/>
    </row>
    <row r="290" spans="1:9" ht="15.75">
      <c r="A290" s="378"/>
    </row>
    <row r="291" spans="1:9" ht="12.75" customHeight="1">
      <c r="A291" s="1403"/>
      <c r="B291" s="340" t="s">
        <v>2190</v>
      </c>
      <c r="C291" s="340" t="s">
        <v>2191</v>
      </c>
      <c r="D291" s="341" t="s">
        <v>2185</v>
      </c>
    </row>
    <row r="292" spans="1:9" ht="36" customHeight="1">
      <c r="A292" s="1404"/>
      <c r="B292" s="271" t="s">
        <v>2186</v>
      </c>
      <c r="C292" s="271" t="s">
        <v>2179</v>
      </c>
      <c r="D292" s="342" t="s">
        <v>2180</v>
      </c>
    </row>
    <row r="293" spans="1:9">
      <c r="A293" s="248" t="s">
        <v>2210</v>
      </c>
      <c r="B293" s="240">
        <f>+aktif1!B293</f>
        <v>0</v>
      </c>
      <c r="C293" s="240">
        <f>+aktif1!C293</f>
        <v>0</v>
      </c>
      <c r="D293" s="241">
        <f>+aktif1!D293</f>
        <v>0</v>
      </c>
    </row>
    <row r="294" spans="1:9">
      <c r="A294" s="917" t="s">
        <v>2219</v>
      </c>
      <c r="B294" s="1131">
        <f>+aktif1!B294</f>
        <v>0</v>
      </c>
      <c r="C294" s="1131">
        <f>+aktif1!C294</f>
        <v>0</v>
      </c>
      <c r="D294" s="1132">
        <f>+aktif1!D294</f>
        <v>0</v>
      </c>
    </row>
    <row r="295" spans="1:9">
      <c r="A295" s="917" t="s">
        <v>2220</v>
      </c>
      <c r="B295" s="1131">
        <f>+aktif1!B295</f>
        <v>0</v>
      </c>
      <c r="C295" s="1131">
        <f>+aktif1!C295</f>
        <v>0</v>
      </c>
      <c r="D295" s="1132">
        <f>+aktif1!D295</f>
        <v>0</v>
      </c>
    </row>
    <row r="296" spans="1:9">
      <c r="A296" s="248" t="s">
        <v>2217</v>
      </c>
      <c r="B296" s="240">
        <f>+aktif1!B296</f>
        <v>0</v>
      </c>
      <c r="C296" s="240">
        <f>+aktif1!C296</f>
        <v>0</v>
      </c>
      <c r="D296" s="241">
        <f>+aktif1!D296</f>
        <v>0</v>
      </c>
    </row>
    <row r="297" spans="1:9">
      <c r="A297" s="917" t="s">
        <v>2219</v>
      </c>
      <c r="B297" s="1131">
        <f>+aktif1!B297</f>
        <v>0</v>
      </c>
      <c r="C297" s="1131">
        <f>+aktif1!C297</f>
        <v>0</v>
      </c>
      <c r="D297" s="1132">
        <f>+aktif1!D297</f>
        <v>0</v>
      </c>
    </row>
    <row r="298" spans="1:9">
      <c r="A298" s="918" t="s">
        <v>2220</v>
      </c>
      <c r="B298" s="1133">
        <f>+aktif1!B298</f>
        <v>0</v>
      </c>
      <c r="C298" s="1133">
        <f>+aktif1!C298</f>
        <v>0</v>
      </c>
      <c r="D298" s="1134">
        <f>+aktif1!D298</f>
        <v>0</v>
      </c>
    </row>
    <row r="299" spans="1:9">
      <c r="A299" s="351"/>
    </row>
    <row r="300" spans="1:9" s="603" customFormat="1" ht="15.75">
      <c r="A300" s="483" t="s">
        <v>2221</v>
      </c>
    </row>
    <row r="301" spans="1:9" s="603" customFormat="1" ht="15">
      <c r="A301" s="688"/>
    </row>
    <row r="302" spans="1:9" s="603" customFormat="1" ht="15.75">
      <c r="A302" s="483" t="s">
        <v>2222</v>
      </c>
    </row>
    <row r="303" spans="1:9" s="603" customFormat="1" ht="15">
      <c r="A303" s="688"/>
    </row>
    <row r="304" spans="1:9" s="603" customFormat="1">
      <c r="A304" s="1098"/>
      <c r="B304" s="1236" t="s">
        <v>649</v>
      </c>
      <c r="C304" s="1237" t="s">
        <v>648</v>
      </c>
    </row>
    <row r="305" spans="1:5" s="603" customFormat="1">
      <c r="A305" s="1099" t="s">
        <v>2223</v>
      </c>
      <c r="B305" s="912">
        <f>aktif1!B305</f>
        <v>0</v>
      </c>
      <c r="C305" s="913">
        <f>aktif1!C305</f>
        <v>0</v>
      </c>
    </row>
    <row r="306" spans="1:5" s="603" customFormat="1">
      <c r="A306" s="1099" t="s">
        <v>2224</v>
      </c>
      <c r="B306" s="912">
        <f>aktif1!B306</f>
        <v>0</v>
      </c>
      <c r="C306" s="913">
        <f>aktif1!C306</f>
        <v>0</v>
      </c>
    </row>
    <row r="307" spans="1:5" s="603" customFormat="1">
      <c r="A307" s="1099" t="s">
        <v>2225</v>
      </c>
      <c r="B307" s="912">
        <f>aktif1!B307</f>
        <v>0</v>
      </c>
      <c r="C307" s="913">
        <f>aktif1!C307</f>
        <v>0</v>
      </c>
    </row>
    <row r="308" spans="1:5" s="603" customFormat="1">
      <c r="A308" s="914" t="s">
        <v>106</v>
      </c>
      <c r="B308" s="880">
        <f>aktif1!B308</f>
        <v>0</v>
      </c>
      <c r="C308" s="881">
        <f>aktif1!C308</f>
        <v>0</v>
      </c>
    </row>
    <row r="309" spans="1:5" s="603" customFormat="1" ht="15">
      <c r="A309" s="688"/>
    </row>
    <row r="310" spans="1:5" s="603" customFormat="1" ht="15.75">
      <c r="A310" s="483" t="s">
        <v>2226</v>
      </c>
    </row>
    <row r="311" spans="1:5" s="603" customFormat="1"/>
    <row r="312" spans="1:5" s="603" customFormat="1">
      <c r="A312" s="1098"/>
      <c r="B312" s="1236" t="s">
        <v>649</v>
      </c>
      <c r="C312" s="1237" t="s">
        <v>648</v>
      </c>
    </row>
    <row r="313" spans="1:5" s="603" customFormat="1">
      <c r="A313" s="1100" t="s">
        <v>2105</v>
      </c>
      <c r="B313" s="1090">
        <f>aktif1!B313</f>
        <v>0</v>
      </c>
      <c r="C313" s="1091">
        <f>aktif1!C313</f>
        <v>0</v>
      </c>
      <c r="E313" s="603" t="s">
        <v>564</v>
      </c>
    </row>
    <row r="314" spans="1:5" s="603" customFormat="1">
      <c r="A314" s="1099" t="s">
        <v>1816</v>
      </c>
      <c r="B314" s="912">
        <f>aktif1!B314</f>
        <v>0</v>
      </c>
      <c r="C314" s="913">
        <f>aktif1!C314</f>
        <v>0</v>
      </c>
    </row>
    <row r="315" spans="1:5" s="603" customFormat="1">
      <c r="A315" s="1099" t="s">
        <v>2106</v>
      </c>
      <c r="B315" s="912">
        <f>aktif1!B315</f>
        <v>0</v>
      </c>
      <c r="C315" s="913">
        <f>aktif1!C315</f>
        <v>0</v>
      </c>
    </row>
    <row r="316" spans="1:5" s="603" customFormat="1">
      <c r="A316" s="1100" t="s">
        <v>2227</v>
      </c>
      <c r="B316" s="912">
        <f>aktif1!B316</f>
        <v>0</v>
      </c>
      <c r="C316" s="913">
        <f>aktif1!C316</f>
        <v>0</v>
      </c>
    </row>
    <row r="317" spans="1:5" s="603" customFormat="1">
      <c r="A317" s="914" t="s">
        <v>106</v>
      </c>
      <c r="B317" s="880">
        <f>aktif1!B317</f>
        <v>0</v>
      </c>
      <c r="C317" s="881">
        <f>aktif1!C317</f>
        <v>0</v>
      </c>
    </row>
    <row r="318" spans="1:5" s="603" customFormat="1">
      <c r="A318" s="1101"/>
    </row>
    <row r="319" spans="1:5" s="603" customFormat="1" ht="15.75">
      <c r="A319" s="483" t="s">
        <v>2228</v>
      </c>
    </row>
    <row r="320" spans="1:5" s="603" customFormat="1">
      <c r="A320" s="677"/>
    </row>
    <row r="321" spans="1:3" s="603" customFormat="1" ht="15">
      <c r="A321" s="1228"/>
      <c r="B321" s="1236" t="s">
        <v>649</v>
      </c>
      <c r="C321" s="1237" t="s">
        <v>648</v>
      </c>
    </row>
    <row r="322" spans="1:3" s="603" customFormat="1">
      <c r="A322" s="1092" t="s">
        <v>2229</v>
      </c>
      <c r="B322" s="912">
        <f>aktif1!B322</f>
        <v>0</v>
      </c>
      <c r="C322" s="913">
        <f>aktif1!C322</f>
        <v>0</v>
      </c>
    </row>
    <row r="323" spans="1:3" s="603" customFormat="1">
      <c r="A323" s="1092" t="s">
        <v>2230</v>
      </c>
      <c r="B323" s="912">
        <f>aktif1!B323</f>
        <v>0</v>
      </c>
      <c r="C323" s="913">
        <f>aktif1!C323</f>
        <v>0</v>
      </c>
    </row>
    <row r="324" spans="1:3" s="603" customFormat="1">
      <c r="A324" s="1092" t="s">
        <v>2231</v>
      </c>
      <c r="B324" s="912">
        <f>aktif1!B324</f>
        <v>0</v>
      </c>
      <c r="C324" s="913">
        <f>aktif1!C324</f>
        <v>0</v>
      </c>
    </row>
    <row r="325" spans="1:3" s="603" customFormat="1">
      <c r="A325" s="1092" t="s">
        <v>2232</v>
      </c>
      <c r="B325" s="912">
        <f>aktif1!B325</f>
        <v>0</v>
      </c>
      <c r="C325" s="913">
        <f>aktif1!C325</f>
        <v>0</v>
      </c>
    </row>
    <row r="326" spans="1:3" s="603" customFormat="1">
      <c r="A326" s="1100" t="s">
        <v>2227</v>
      </c>
      <c r="B326" s="912">
        <f>aktif1!B326</f>
        <v>0</v>
      </c>
      <c r="C326" s="913">
        <f>aktif1!C326</f>
        <v>0</v>
      </c>
    </row>
    <row r="327" spans="1:3" s="603" customFormat="1">
      <c r="A327" s="914" t="s">
        <v>2206</v>
      </c>
      <c r="B327" s="880">
        <f>aktif1!B327</f>
        <v>0</v>
      </c>
      <c r="C327" s="881">
        <f>aktif1!C327</f>
        <v>0</v>
      </c>
    </row>
    <row r="328" spans="1:3" s="603" customFormat="1">
      <c r="A328" s="1101"/>
    </row>
    <row r="329" spans="1:3" s="603" customFormat="1" ht="15.75">
      <c r="A329" s="485" t="s">
        <v>2233</v>
      </c>
    </row>
    <row r="330" spans="1:3" s="603" customFormat="1" ht="15">
      <c r="A330" s="688"/>
    </row>
    <row r="331" spans="1:3" s="603" customFormat="1" ht="15">
      <c r="A331" s="1104"/>
      <c r="B331" s="1236" t="s">
        <v>649</v>
      </c>
      <c r="C331" s="1237" t="s">
        <v>648</v>
      </c>
    </row>
    <row r="332" spans="1:3" s="603" customFormat="1">
      <c r="A332" s="694" t="s">
        <v>2234</v>
      </c>
      <c r="B332" s="912">
        <f>+aktif1!B332</f>
        <v>0</v>
      </c>
      <c r="C332" s="913">
        <f>+aktif1!C332</f>
        <v>0</v>
      </c>
    </row>
    <row r="333" spans="1:3" s="603" customFormat="1">
      <c r="A333" s="694" t="s">
        <v>2235</v>
      </c>
      <c r="B333" s="1090">
        <f>+aktif1!B333</f>
        <v>0</v>
      </c>
      <c r="C333" s="1091">
        <f>+aktif1!C333</f>
        <v>0</v>
      </c>
    </row>
    <row r="334" spans="1:3" s="603" customFormat="1">
      <c r="A334" s="551" t="s">
        <v>2236</v>
      </c>
      <c r="B334" s="912">
        <f>+aktif1!B334</f>
        <v>0</v>
      </c>
      <c r="C334" s="913">
        <f>+aktif1!C334</f>
        <v>0</v>
      </c>
    </row>
    <row r="335" spans="1:3" s="603" customFormat="1">
      <c r="A335" s="551" t="s">
        <v>2237</v>
      </c>
      <c r="B335" s="912">
        <f>+aktif1!B335</f>
        <v>0</v>
      </c>
      <c r="C335" s="913">
        <f>+aktif1!C335</f>
        <v>0</v>
      </c>
    </row>
    <row r="336" spans="1:3" s="603" customFormat="1">
      <c r="A336" s="551" t="s">
        <v>2238</v>
      </c>
      <c r="B336" s="912">
        <f>+aktif1!B336</f>
        <v>0</v>
      </c>
      <c r="C336" s="913">
        <f>+aktif1!C336</f>
        <v>0</v>
      </c>
    </row>
    <row r="337" spans="1:3" s="603" customFormat="1">
      <c r="A337" s="551" t="s">
        <v>2239</v>
      </c>
      <c r="B337" s="912">
        <f>+aktif1!B337</f>
        <v>0</v>
      </c>
      <c r="C337" s="913">
        <f>+aktif1!C337</f>
        <v>0</v>
      </c>
    </row>
    <row r="338" spans="1:3" s="603" customFormat="1">
      <c r="A338" s="551" t="s">
        <v>2240</v>
      </c>
      <c r="B338" s="912">
        <f>+aktif1!B338</f>
        <v>0</v>
      </c>
      <c r="C338" s="913">
        <f>+aktif1!C338</f>
        <v>0</v>
      </c>
    </row>
    <row r="339" spans="1:3" s="603" customFormat="1">
      <c r="A339" s="551" t="s">
        <v>2241</v>
      </c>
      <c r="B339" s="912">
        <f>+aktif1!B339</f>
        <v>0</v>
      </c>
      <c r="C339" s="913">
        <f>+aktif1!C339</f>
        <v>0</v>
      </c>
    </row>
    <row r="340" spans="1:3" s="603" customFormat="1">
      <c r="A340" s="630" t="s">
        <v>2242</v>
      </c>
      <c r="B340" s="1090">
        <f>+aktif1!B340</f>
        <v>0</v>
      </c>
      <c r="C340" s="1091">
        <f>+aktif1!C340</f>
        <v>0</v>
      </c>
    </row>
    <row r="341" spans="1:3" s="603" customFormat="1">
      <c r="A341" s="630" t="s">
        <v>2243</v>
      </c>
      <c r="B341" s="912">
        <f>+aktif1!B341</f>
        <v>0</v>
      </c>
      <c r="C341" s="913">
        <f>+aktif1!C341</f>
        <v>0</v>
      </c>
    </row>
    <row r="342" spans="1:3" s="603" customFormat="1">
      <c r="A342" s="684" t="s">
        <v>2244</v>
      </c>
      <c r="B342" s="1105">
        <f>+aktif1!B342</f>
        <v>0</v>
      </c>
      <c r="C342" s="1106">
        <f>+aktif1!C342</f>
        <v>0</v>
      </c>
    </row>
    <row r="343" spans="1:3" s="603" customFormat="1">
      <c r="A343" s="1107"/>
    </row>
    <row r="344" spans="1:3" s="603" customFormat="1" ht="15.75">
      <c r="A344" s="485" t="s">
        <v>2245</v>
      </c>
    </row>
    <row r="345" spans="1:3" s="603" customFormat="1" ht="15">
      <c r="A345" s="1108"/>
    </row>
    <row r="346" spans="1:3" s="603" customFormat="1">
      <c r="A346" s="1109"/>
      <c r="B346" s="1236" t="s">
        <v>649</v>
      </c>
      <c r="C346" s="1237" t="s">
        <v>648</v>
      </c>
    </row>
    <row r="347" spans="1:3" s="603" customFormat="1">
      <c r="A347" s="501" t="s">
        <v>2246</v>
      </c>
      <c r="B347" s="912">
        <f>+aktif1!B347</f>
        <v>0</v>
      </c>
      <c r="C347" s="913">
        <f>+aktif1!C347</f>
        <v>0</v>
      </c>
    </row>
    <row r="348" spans="1:3" s="603" customFormat="1">
      <c r="A348" s="501" t="s">
        <v>2247</v>
      </c>
      <c r="B348" s="912">
        <f>+aktif1!B348</f>
        <v>0</v>
      </c>
      <c r="C348" s="913">
        <f>+aktif1!C348</f>
        <v>0</v>
      </c>
    </row>
    <row r="349" spans="1:3" s="603" customFormat="1">
      <c r="A349" s="501" t="s">
        <v>2248</v>
      </c>
      <c r="B349" s="912">
        <f>+aktif1!B349</f>
        <v>0</v>
      </c>
      <c r="C349" s="913">
        <f>+aktif1!C349</f>
        <v>0</v>
      </c>
    </row>
    <row r="350" spans="1:3" s="603" customFormat="1">
      <c r="A350" s="501" t="s">
        <v>2249</v>
      </c>
      <c r="B350" s="912">
        <f>+aktif1!B350</f>
        <v>0</v>
      </c>
      <c r="C350" s="913">
        <f>+aktif1!C350</f>
        <v>0</v>
      </c>
    </row>
    <row r="351" spans="1:3" s="603" customFormat="1">
      <c r="A351" s="501" t="s">
        <v>2250</v>
      </c>
      <c r="B351" s="912">
        <f>+aktif1!B351</f>
        <v>0</v>
      </c>
      <c r="C351" s="913">
        <f>+aktif1!C351</f>
        <v>0</v>
      </c>
    </row>
    <row r="352" spans="1:3" s="603" customFormat="1">
      <c r="A352" s="914" t="s">
        <v>2251</v>
      </c>
      <c r="B352" s="1093">
        <f>+aktif1!B352</f>
        <v>0</v>
      </c>
      <c r="C352" s="1079">
        <f>+aktif1!C352</f>
        <v>0</v>
      </c>
    </row>
    <row r="353" spans="1:3" s="603" customFormat="1">
      <c r="A353" s="1107"/>
    </row>
    <row r="354" spans="1:3" s="603" customFormat="1" ht="15.75">
      <c r="A354" s="485" t="s">
        <v>2252</v>
      </c>
    </row>
    <row r="355" spans="1:3" s="603" customFormat="1" ht="15.75">
      <c r="A355" s="485"/>
    </row>
    <row r="356" spans="1:3" s="603" customFormat="1" ht="15">
      <c r="A356" s="1104"/>
      <c r="B356" s="1236" t="s">
        <v>649</v>
      </c>
      <c r="C356" s="1237" t="s">
        <v>648</v>
      </c>
    </row>
    <row r="357" spans="1:3" s="603" customFormat="1">
      <c r="A357" s="1092" t="s">
        <v>2253</v>
      </c>
      <c r="B357" s="912">
        <f>+aktif1!B357</f>
        <v>0</v>
      </c>
      <c r="C357" s="913">
        <f>+aktif1!C357</f>
        <v>0</v>
      </c>
    </row>
    <row r="358" spans="1:3" s="603" customFormat="1">
      <c r="A358" s="914" t="s">
        <v>2254</v>
      </c>
      <c r="B358" s="1093">
        <f>+aktif1!B358</f>
        <v>0</v>
      </c>
      <c r="C358" s="1079">
        <f>+aktif1!C358</f>
        <v>0</v>
      </c>
    </row>
    <row r="360" spans="1:3" ht="15.75">
      <c r="A360" s="283" t="s">
        <v>2255</v>
      </c>
    </row>
    <row r="361" spans="1:3" ht="15">
      <c r="A361" s="287"/>
    </row>
    <row r="362" spans="1:3" ht="24">
      <c r="A362" s="324"/>
      <c r="B362" s="1206" t="s">
        <v>649</v>
      </c>
      <c r="C362" s="1233" t="s">
        <v>648</v>
      </c>
    </row>
    <row r="363" spans="1:3" ht="12.75" customHeight="1">
      <c r="A363" s="444" t="s">
        <v>2234</v>
      </c>
      <c r="B363" s="310">
        <f>+aktif1!B363</f>
        <v>101657</v>
      </c>
      <c r="C363" s="313">
        <f>+aktif1!C363</f>
        <v>37768</v>
      </c>
    </row>
    <row r="364" spans="1:3" ht="12.75" customHeight="1">
      <c r="A364" s="444" t="s">
        <v>2256</v>
      </c>
      <c r="B364" s="240">
        <f>+aktif1!B364</f>
        <v>0</v>
      </c>
      <c r="C364" s="241">
        <f>+aktif1!C364</f>
        <v>63889</v>
      </c>
    </row>
    <row r="365" spans="1:3" ht="12.75" customHeight="1">
      <c r="A365" s="242" t="s">
        <v>2236</v>
      </c>
      <c r="B365" s="310">
        <f>+aktif1!B365</f>
        <v>0</v>
      </c>
      <c r="C365" s="313">
        <f>+aktif1!C365</f>
        <v>63889</v>
      </c>
    </row>
    <row r="366" spans="1:3" ht="12.75" customHeight="1">
      <c r="A366" s="242" t="s">
        <v>2257</v>
      </c>
      <c r="B366" s="310">
        <f>+aktif1!B366</f>
        <v>0</v>
      </c>
      <c r="C366" s="313">
        <f>+aktif1!C366</f>
        <v>0</v>
      </c>
    </row>
    <row r="367" spans="1:3" ht="12.75" customHeight="1">
      <c r="A367" s="242" t="s">
        <v>2238</v>
      </c>
      <c r="B367" s="310">
        <f>+aktif1!B367</f>
        <v>0</v>
      </c>
      <c r="C367" s="313">
        <f>+aktif1!C367</f>
        <v>0</v>
      </c>
    </row>
    <row r="368" spans="1:3" ht="12.75" customHeight="1">
      <c r="A368" s="242" t="s">
        <v>2239</v>
      </c>
      <c r="B368" s="310">
        <f>+aktif1!B368</f>
        <v>0</v>
      </c>
      <c r="C368" s="313">
        <f>+aktif1!C368</f>
        <v>0</v>
      </c>
    </row>
    <row r="369" spans="1:3" ht="12.75" customHeight="1">
      <c r="A369" s="242" t="s">
        <v>2240</v>
      </c>
      <c r="B369" s="310">
        <f>+aktif1!B369</f>
        <v>0</v>
      </c>
      <c r="C369" s="313">
        <f>+aktif1!C369</f>
        <v>0</v>
      </c>
    </row>
    <row r="370" spans="1:3" ht="12.75" customHeight="1">
      <c r="A370" s="551" t="s">
        <v>2241</v>
      </c>
      <c r="B370" s="310">
        <f>+aktif1!B370</f>
        <v>0</v>
      </c>
      <c r="C370" s="313">
        <f>+aktif1!C370</f>
        <v>0</v>
      </c>
    </row>
    <row r="371" spans="1:3" ht="12.75" customHeight="1">
      <c r="A371" s="444" t="s">
        <v>2242</v>
      </c>
      <c r="B371" s="240">
        <f>+aktif1!B371</f>
        <v>101657</v>
      </c>
      <c r="C371" s="241">
        <f>+aktif1!C371</f>
        <v>101657</v>
      </c>
    </row>
    <row r="372" spans="1:3" ht="12.75" customHeight="1">
      <c r="A372" s="444" t="s">
        <v>2243</v>
      </c>
      <c r="B372" s="309">
        <f>+aktif1!B372</f>
        <v>0</v>
      </c>
      <c r="C372" s="313">
        <f>+aktif1!C372</f>
        <v>0</v>
      </c>
    </row>
    <row r="373" spans="1:3" ht="12.75" customHeight="1">
      <c r="A373" s="278" t="s">
        <v>2244</v>
      </c>
      <c r="B373" s="379">
        <f>+aktif1!B373</f>
        <v>99.99</v>
      </c>
      <c r="C373" s="380">
        <f>+aktif1!C373</f>
        <v>99.99</v>
      </c>
    </row>
    <row r="374" spans="1:3">
      <c r="A374" s="351"/>
    </row>
    <row r="375" spans="1:3" ht="15.75">
      <c r="A375" s="283" t="s">
        <v>2258</v>
      </c>
    </row>
    <row r="376" spans="1:3" ht="14.25">
      <c r="A376" s="376"/>
    </row>
    <row r="377" spans="1:3" ht="12.75" customHeight="1">
      <c r="A377" s="365" t="s">
        <v>2259</v>
      </c>
      <c r="B377" s="1206" t="s">
        <v>649</v>
      </c>
      <c r="C377" s="1207" t="s">
        <v>648</v>
      </c>
    </row>
    <row r="378" spans="1:3" ht="12.75" customHeight="1">
      <c r="A378" s="1225" t="s">
        <v>2246</v>
      </c>
      <c r="B378" s="310">
        <f>+aktif1!B378</f>
        <v>0</v>
      </c>
      <c r="C378" s="313">
        <f>+aktif1!C378</f>
        <v>0</v>
      </c>
    </row>
    <row r="379" spans="1:3" ht="12.75" customHeight="1">
      <c r="A379" s="1225" t="s">
        <v>2247</v>
      </c>
      <c r="B379" s="310">
        <f>+aktif1!B379</f>
        <v>0</v>
      </c>
      <c r="C379" s="313">
        <f>+aktif1!C379</f>
        <v>0</v>
      </c>
    </row>
    <row r="380" spans="1:3" ht="12.75" customHeight="1">
      <c r="A380" s="1225" t="s">
        <v>2248</v>
      </c>
      <c r="B380" s="310">
        <f>+aktif1!B380</f>
        <v>0</v>
      </c>
      <c r="C380" s="313">
        <f>+aktif1!C380</f>
        <v>0</v>
      </c>
    </row>
    <row r="381" spans="1:3" ht="12.75" customHeight="1">
      <c r="A381" s="1225" t="s">
        <v>2249</v>
      </c>
      <c r="B381" s="310">
        <f>+aktif1!B381</f>
        <v>0</v>
      </c>
      <c r="C381" s="313">
        <f>+aktif1!C381</f>
        <v>0</v>
      </c>
    </row>
    <row r="382" spans="1:3" ht="12.75" customHeight="1">
      <c r="A382" s="1225" t="s">
        <v>2250</v>
      </c>
      <c r="B382" s="310">
        <f>+aktif1!B382</f>
        <v>0</v>
      </c>
      <c r="C382" s="313">
        <f>+aktif1!C382</f>
        <v>0</v>
      </c>
    </row>
    <row r="383" spans="1:3" ht="12.75" customHeight="1">
      <c r="A383" s="264" t="s">
        <v>2260</v>
      </c>
      <c r="B383" s="352">
        <f>+aktif1!B383</f>
        <v>91657</v>
      </c>
      <c r="C383" s="353">
        <f>+aktif1!C383</f>
        <v>91657</v>
      </c>
    </row>
    <row r="384" spans="1:3">
      <c r="A384" s="351"/>
    </row>
    <row r="385" spans="1:5" ht="15.75">
      <c r="A385" s="283" t="s">
        <v>2261</v>
      </c>
    </row>
    <row r="386" spans="1:5">
      <c r="A386" s="370"/>
    </row>
    <row r="387" spans="1:5" ht="15">
      <c r="A387" s="1218"/>
      <c r="B387" s="1222" t="s">
        <v>649</v>
      </c>
      <c r="C387" s="1233" t="s">
        <v>648</v>
      </c>
    </row>
    <row r="388" spans="1:5" ht="12.75" customHeight="1">
      <c r="A388" s="437" t="s">
        <v>2253</v>
      </c>
      <c r="B388" s="310">
        <f>+aktif1!B388</f>
        <v>0</v>
      </c>
      <c r="C388" s="313">
        <f>+aktif1!C388</f>
        <v>0</v>
      </c>
    </row>
    <row r="389" spans="1:5" ht="12.75" customHeight="1">
      <c r="A389" s="264" t="s">
        <v>2254</v>
      </c>
      <c r="B389" s="352">
        <f>+aktif1!B389</f>
        <v>0</v>
      </c>
      <c r="C389" s="353">
        <f>+aktif1!C389</f>
        <v>0</v>
      </c>
    </row>
    <row r="390" spans="1:5">
      <c r="A390" s="351"/>
    </row>
    <row r="391" spans="1:5" ht="15.75">
      <c r="A391" s="230" t="s">
        <v>2262</v>
      </c>
    </row>
    <row r="393" spans="1:5">
      <c r="A393" s="1414" t="s">
        <v>1482</v>
      </c>
      <c r="B393" s="1388" t="s">
        <v>649</v>
      </c>
      <c r="C393" s="1388"/>
      <c r="D393" s="1289" t="s">
        <v>648</v>
      </c>
      <c r="E393" s="1290"/>
    </row>
    <row r="394" spans="1:5">
      <c r="A394" s="1415"/>
      <c r="B394" s="249" t="s">
        <v>104</v>
      </c>
      <c r="C394" s="268" t="s">
        <v>105</v>
      </c>
      <c r="D394" s="268" t="s">
        <v>104</v>
      </c>
      <c r="E394" s="250" t="s">
        <v>105</v>
      </c>
    </row>
    <row r="395" spans="1:5">
      <c r="A395" s="314" t="s">
        <v>2263</v>
      </c>
      <c r="B395" s="310">
        <f>+aktif1!B395</f>
        <v>0</v>
      </c>
      <c r="C395" s="310">
        <f>+aktif1!C395</f>
        <v>0</v>
      </c>
      <c r="D395" s="310">
        <f>+aktif1!D395</f>
        <v>0</v>
      </c>
      <c r="E395" s="313">
        <f>+aktif1!E395</f>
        <v>0</v>
      </c>
    </row>
    <row r="396" spans="1:5">
      <c r="A396" s="314" t="s">
        <v>2264</v>
      </c>
      <c r="B396" s="310">
        <f>+aktif1!B396</f>
        <v>0</v>
      </c>
      <c r="C396" s="310">
        <f>+aktif1!C396</f>
        <v>0</v>
      </c>
      <c r="D396" s="310">
        <f>+aktif1!D396</f>
        <v>0</v>
      </c>
      <c r="E396" s="313">
        <f>+aktif1!E396</f>
        <v>0</v>
      </c>
    </row>
    <row r="397" spans="1:5">
      <c r="A397" s="314" t="s">
        <v>2265</v>
      </c>
      <c r="B397" s="310">
        <f>+aktif1!B397</f>
        <v>0</v>
      </c>
      <c r="C397" s="310">
        <f>+aktif1!C397</f>
        <v>0</v>
      </c>
      <c r="D397" s="310">
        <f>+aktif1!D397</f>
        <v>0</v>
      </c>
      <c r="E397" s="313">
        <f>+aktif1!E397</f>
        <v>0</v>
      </c>
    </row>
    <row r="398" spans="1:5">
      <c r="A398" s="381" t="s">
        <v>106</v>
      </c>
      <c r="B398" s="265">
        <f>+aktif1!B398</f>
        <v>0</v>
      </c>
      <c r="C398" s="265">
        <f>+aktif1!C398</f>
        <v>0</v>
      </c>
      <c r="D398" s="265">
        <f>+aktif1!D398</f>
        <v>0</v>
      </c>
      <c r="E398" s="326">
        <f>+aktif1!E398</f>
        <v>0</v>
      </c>
    </row>
  </sheetData>
  <sheetProtection password="CF27" sheet="1"/>
  <mergeCells count="34">
    <mergeCell ref="A75:A76"/>
    <mergeCell ref="B75:C75"/>
    <mergeCell ref="A86:A88"/>
    <mergeCell ref="D75:E75"/>
    <mergeCell ref="A39:A40"/>
    <mergeCell ref="D87:E87"/>
    <mergeCell ref="D49:E49"/>
    <mergeCell ref="A84:E84"/>
    <mergeCell ref="C86:E86"/>
    <mergeCell ref="B8:C8"/>
    <mergeCell ref="D8:E8"/>
    <mergeCell ref="D39:E39"/>
    <mergeCell ref="A49:A50"/>
    <mergeCell ref="D17:E17"/>
    <mergeCell ref="D26:E26"/>
    <mergeCell ref="B49:C49"/>
    <mergeCell ref="B26:C26"/>
    <mergeCell ref="B17:C17"/>
    <mergeCell ref="A26:A27"/>
    <mergeCell ref="B39:C39"/>
    <mergeCell ref="A393:A394"/>
    <mergeCell ref="B393:C393"/>
    <mergeCell ref="D393:E393"/>
    <mergeCell ref="A289:F289"/>
    <mergeCell ref="B86:B88"/>
    <mergeCell ref="C87:C88"/>
    <mergeCell ref="A108:A109"/>
    <mergeCell ref="A113:E113"/>
    <mergeCell ref="C108:D108"/>
    <mergeCell ref="B108:B109"/>
    <mergeCell ref="A291:A292"/>
    <mergeCell ref="A234:A235"/>
    <mergeCell ref="A223:A224"/>
    <mergeCell ref="A162:E162"/>
  </mergeCells>
  <phoneticPr fontId="0" type="noConversion"/>
  <pageMargins left="0.66929133858267698" right="0.35433070866141703" top="0.43307086614173201" bottom="0.39370078740157499" header="0.196850393700787" footer="0.23622047244094499"/>
  <pageSetup paperSize="9" scale="85" fitToHeight="3" orientation="landscape" r:id="rId1"/>
  <headerFooter alignWithMargins="0">
    <oddFooter>&amp;C&amp;A-&amp;P</oddFooter>
  </headerFooter>
  <rowBreaks count="9" manualBreakCount="9">
    <brk id="46" max="6" man="1"/>
    <brk id="83" max="6" man="1"/>
    <brk id="112" max="6" man="1"/>
    <brk id="161" max="6" man="1"/>
    <brk id="203" max="6" man="1"/>
    <brk id="250" max="6" man="1"/>
    <brk id="288" max="6" man="1"/>
    <brk id="328" max="6" man="1"/>
    <brk id="374" max="6" man="1"/>
  </rowBreaks>
  <colBreaks count="1" manualBreakCount="1">
    <brk id="9" max="1048575" man="1"/>
  </colBreaks>
  <ignoredErrors>
    <ignoredError sqref="B28:E33 B10:E13 B166:D187 B305:C308 B279:D287 B45:E45 B42:E44 C268:D268 B277:D278 C269:D276 B270 B272:B276" unlockedFormula="1"/>
  </ignoredErrors>
  <legacy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I36"/>
  <sheetViews>
    <sheetView view="pageBreakPreview" zoomScaleNormal="100" zoomScaleSheetLayoutView="100" workbookViewId="0"/>
  </sheetViews>
  <sheetFormatPr defaultColWidth="9.140625" defaultRowHeight="12.75"/>
  <cols>
    <col min="1" max="1" width="32.85546875" style="235" customWidth="1"/>
    <col min="2" max="2" width="17.140625" style="235" customWidth="1"/>
    <col min="3" max="3" width="12.5703125" style="235" customWidth="1"/>
    <col min="4" max="4" width="12.28515625" style="235" customWidth="1"/>
    <col min="5" max="5" width="12.5703125" style="235" customWidth="1"/>
    <col min="6" max="6" width="12.42578125" style="235" customWidth="1"/>
    <col min="7" max="7" width="12.28515625" style="235" customWidth="1"/>
    <col min="8" max="8" width="12.42578125" style="235" customWidth="1"/>
    <col min="9" max="9" width="11.85546875" style="235" customWidth="1"/>
    <col min="10" max="16384" width="9.140625" style="235"/>
  </cols>
  <sheetData>
    <row r="1" spans="1:9" ht="18">
      <c r="A1" s="369" t="s">
        <v>2266</v>
      </c>
      <c r="I1" s="1153" t="s">
        <v>1649</v>
      </c>
    </row>
    <row r="3" spans="1:9" ht="15.75">
      <c r="A3" s="369" t="s">
        <v>2267</v>
      </c>
      <c r="E3" s="531"/>
    </row>
    <row r="4" spans="1:9">
      <c r="A4" s="323"/>
    </row>
    <row r="5" spans="1:9" ht="48">
      <c r="A5" s="532" t="s">
        <v>2268</v>
      </c>
      <c r="B5" s="533" t="s">
        <v>2269</v>
      </c>
      <c r="C5" s="533" t="s">
        <v>2270</v>
      </c>
      <c r="D5" s="534" t="s">
        <v>2271</v>
      </c>
    </row>
    <row r="6" spans="1:9">
      <c r="A6" s="354"/>
      <c r="B6" s="237"/>
      <c r="C6" s="355"/>
      <c r="D6" s="356"/>
    </row>
    <row r="7" spans="1:9">
      <c r="A7" s="354"/>
      <c r="B7" s="237"/>
      <c r="C7" s="355"/>
      <c r="D7" s="356"/>
    </row>
    <row r="8" spans="1:9">
      <c r="A8" s="357"/>
      <c r="B8" s="335"/>
      <c r="C8" s="358"/>
      <c r="D8" s="359"/>
    </row>
    <row r="9" spans="1:9">
      <c r="A9" s="374"/>
    </row>
    <row r="10" spans="1:9" ht="36">
      <c r="A10" s="535" t="s">
        <v>2272</v>
      </c>
      <c r="B10" s="533" t="s">
        <v>612</v>
      </c>
      <c r="C10" s="533" t="s">
        <v>2273</v>
      </c>
      <c r="D10" s="533" t="s">
        <v>2274</v>
      </c>
      <c r="E10" s="533" t="s">
        <v>2275</v>
      </c>
      <c r="F10" s="533" t="s">
        <v>2276</v>
      </c>
      <c r="G10" s="533" t="s">
        <v>2277</v>
      </c>
      <c r="H10" s="534" t="s">
        <v>2278</v>
      </c>
    </row>
    <row r="11" spans="1:9">
      <c r="A11" s="361"/>
      <c r="B11" s="237"/>
      <c r="C11" s="237"/>
      <c r="D11" s="237"/>
      <c r="E11" s="237"/>
      <c r="F11" s="237"/>
      <c r="G11" s="237"/>
      <c r="H11" s="243"/>
    </row>
    <row r="12" spans="1:9">
      <c r="A12" s="361"/>
      <c r="B12" s="237"/>
      <c r="C12" s="237"/>
      <c r="D12" s="237"/>
      <c r="E12" s="237"/>
      <c r="F12" s="237"/>
      <c r="G12" s="237"/>
      <c r="H12" s="243"/>
    </row>
    <row r="13" spans="1:9">
      <c r="A13" s="362"/>
      <c r="B13" s="335"/>
      <c r="C13" s="335"/>
      <c r="D13" s="335"/>
      <c r="E13" s="335"/>
      <c r="F13" s="335"/>
      <c r="G13" s="335"/>
      <c r="H13" s="336"/>
    </row>
    <row r="14" spans="1:9">
      <c r="A14" s="374"/>
    </row>
    <row r="15" spans="1:9" ht="18">
      <c r="A15" s="369" t="s">
        <v>2279</v>
      </c>
      <c r="I15" s="572"/>
    </row>
    <row r="16" spans="1:9">
      <c r="A16" s="538"/>
    </row>
    <row r="17" spans="1:9" ht="15.75">
      <c r="A17" s="539" t="s">
        <v>2280</v>
      </c>
      <c r="B17" s="540"/>
      <c r="C17" s="540"/>
      <c r="D17" s="531"/>
    </row>
    <row r="18" spans="1:9" ht="15">
      <c r="A18" s="347"/>
    </row>
    <row r="19" spans="1:9" ht="60">
      <c r="A19" s="532" t="s">
        <v>2268</v>
      </c>
      <c r="B19" s="533" t="s">
        <v>2281</v>
      </c>
      <c r="C19" s="533" t="s">
        <v>2282</v>
      </c>
      <c r="D19" s="534" t="s">
        <v>2283</v>
      </c>
    </row>
    <row r="20" spans="1:9">
      <c r="A20" s="354" t="s">
        <v>2803</v>
      </c>
      <c r="B20" s="372" t="s">
        <v>2805</v>
      </c>
      <c r="C20" s="355">
        <v>99.99</v>
      </c>
      <c r="D20" s="356">
        <v>100</v>
      </c>
    </row>
    <row r="21" spans="1:9">
      <c r="A21" s="354" t="s">
        <v>2804</v>
      </c>
      <c r="B21" s="372" t="s">
        <v>2805</v>
      </c>
      <c r="C21" s="355">
        <v>99.99</v>
      </c>
      <c r="D21" s="356">
        <v>100</v>
      </c>
    </row>
    <row r="22" spans="1:9">
      <c r="A22" s="357"/>
      <c r="B22" s="373"/>
      <c r="C22" s="358"/>
      <c r="D22" s="359"/>
    </row>
    <row r="23" spans="1:9">
      <c r="A23" s="374"/>
    </row>
    <row r="24" spans="1:9" ht="48">
      <c r="A24" s="535" t="s">
        <v>2272</v>
      </c>
      <c r="B24" s="533" t="s">
        <v>612</v>
      </c>
      <c r="C24" s="533" t="s">
        <v>2273</v>
      </c>
      <c r="D24" s="533" t="s">
        <v>2274</v>
      </c>
      <c r="E24" s="533" t="s">
        <v>2275</v>
      </c>
      <c r="F24" s="533" t="s">
        <v>2276</v>
      </c>
      <c r="G24" s="533" t="s">
        <v>2277</v>
      </c>
      <c r="H24" s="533" t="s">
        <v>2278</v>
      </c>
      <c r="I24" s="534" t="s">
        <v>2284</v>
      </c>
    </row>
    <row r="25" spans="1:9">
      <c r="A25" s="361">
        <v>790807</v>
      </c>
      <c r="B25" s="237">
        <v>104254</v>
      </c>
      <c r="C25" s="237">
        <v>1634</v>
      </c>
      <c r="D25" s="237">
        <v>7626</v>
      </c>
      <c r="E25" s="237">
        <v>5095</v>
      </c>
      <c r="F25" s="237">
        <v>1654</v>
      </c>
      <c r="G25" s="237">
        <v>226</v>
      </c>
      <c r="H25" s="237">
        <v>0</v>
      </c>
      <c r="I25" s="243">
        <v>0</v>
      </c>
    </row>
    <row r="26" spans="1:9">
      <c r="A26" s="361">
        <v>15894</v>
      </c>
      <c r="B26" s="237">
        <v>8229</v>
      </c>
      <c r="C26" s="237">
        <v>2043</v>
      </c>
      <c r="D26" s="237">
        <v>149</v>
      </c>
      <c r="E26" s="237">
        <v>0</v>
      </c>
      <c r="F26" s="237">
        <v>-393</v>
      </c>
      <c r="G26" s="237">
        <v>1512</v>
      </c>
      <c r="H26" s="237">
        <v>0</v>
      </c>
      <c r="I26" s="243">
        <v>0</v>
      </c>
    </row>
    <row r="27" spans="1:9">
      <c r="A27" s="362"/>
      <c r="B27" s="335"/>
      <c r="C27" s="335"/>
      <c r="D27" s="335"/>
      <c r="E27" s="335"/>
      <c r="F27" s="335"/>
      <c r="G27" s="335"/>
      <c r="H27" s="335"/>
      <c r="I27" s="336"/>
    </row>
    <row r="29" spans="1:9" ht="17.25" customHeight="1">
      <c r="A29" s="378" t="s">
        <v>2285</v>
      </c>
      <c r="I29" s="572"/>
    </row>
    <row r="30" spans="1:9" ht="15">
      <c r="A30" s="347"/>
    </row>
    <row r="31" spans="1:9" ht="24">
      <c r="A31" s="543" t="s">
        <v>2286</v>
      </c>
      <c r="B31" s="533" t="s">
        <v>2287</v>
      </c>
      <c r="C31" s="533" t="s">
        <v>2288</v>
      </c>
      <c r="D31" s="533" t="s">
        <v>2289</v>
      </c>
      <c r="E31" s="533" t="s">
        <v>2290</v>
      </c>
      <c r="F31" s="533" t="s">
        <v>2291</v>
      </c>
      <c r="G31" s="533" t="s">
        <v>2292</v>
      </c>
      <c r="H31" s="534" t="s">
        <v>2293</v>
      </c>
    </row>
    <row r="32" spans="1:9">
      <c r="A32" s="497"/>
      <c r="B32" s="355"/>
      <c r="C32" s="355"/>
      <c r="D32" s="237"/>
      <c r="E32" s="237"/>
      <c r="F32" s="237"/>
      <c r="G32" s="237"/>
      <c r="H32" s="243"/>
    </row>
    <row r="33" spans="1:8">
      <c r="A33" s="497"/>
      <c r="B33" s="355"/>
      <c r="C33" s="355"/>
      <c r="D33" s="237"/>
      <c r="E33" s="237"/>
      <c r="F33" s="237"/>
      <c r="G33" s="237"/>
      <c r="H33" s="243"/>
    </row>
    <row r="34" spans="1:8">
      <c r="A34" s="497"/>
      <c r="B34" s="355"/>
      <c r="C34" s="355"/>
      <c r="D34" s="237"/>
      <c r="E34" s="237"/>
      <c r="F34" s="237"/>
      <c r="G34" s="237"/>
      <c r="H34" s="243"/>
    </row>
    <row r="35" spans="1:8">
      <c r="A35" s="547" t="s">
        <v>985</v>
      </c>
      <c r="B35" s="548">
        <f t="shared" ref="B35:H35" si="0">SUM(B32:B34)</f>
        <v>0</v>
      </c>
      <c r="C35" s="548">
        <f t="shared" si="0"/>
        <v>0</v>
      </c>
      <c r="D35" s="548">
        <f t="shared" si="0"/>
        <v>0</v>
      </c>
      <c r="E35" s="548">
        <f t="shared" si="0"/>
        <v>0</v>
      </c>
      <c r="F35" s="548">
        <f t="shared" si="0"/>
        <v>0</v>
      </c>
      <c r="G35" s="548">
        <f t="shared" si="0"/>
        <v>0</v>
      </c>
      <c r="H35" s="549">
        <f t="shared" si="0"/>
        <v>0</v>
      </c>
    </row>
    <row r="36" spans="1:8">
      <c r="A36" s="282"/>
    </row>
  </sheetData>
  <phoneticPr fontId="0" type="noConversion"/>
  <pageMargins left="0.65" right="0.56999999999999995" top="0.53" bottom="0.43307086614173201" header="0.32" footer="0.23622047244094499"/>
  <pageSetup paperSize="9" scale="86" orientation="landscape" r:id="rId1"/>
  <headerFooter alignWithMargins="0">
    <oddFooter>&amp;C&amp;A-&amp;P</oddFooter>
  </headerFooter>
  <colBreaks count="1" manualBreakCount="1">
    <brk id="9" max="1048575" man="1"/>
  </colBreaks>
  <ignoredErrors>
    <ignoredError sqref="B35:H35" unlockedFormula="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1">
    <pageSetUpPr fitToPage="1"/>
  </sheetPr>
  <dimension ref="A1:I35"/>
  <sheetViews>
    <sheetView view="pageBreakPreview" zoomScaleNormal="100" zoomScaleSheetLayoutView="100" workbookViewId="0"/>
  </sheetViews>
  <sheetFormatPr defaultColWidth="9.140625" defaultRowHeight="12.75"/>
  <cols>
    <col min="1" max="1" width="32.85546875" style="235" customWidth="1"/>
    <col min="2" max="2" width="17" style="235" customWidth="1"/>
    <col min="3" max="3" width="12.5703125" style="235" customWidth="1"/>
    <col min="4" max="4" width="12.28515625" style="235" customWidth="1"/>
    <col min="5" max="5" width="12.5703125" style="235" customWidth="1"/>
    <col min="6" max="6" width="12.42578125" style="235" customWidth="1"/>
    <col min="7" max="7" width="12.28515625" style="235" customWidth="1"/>
    <col min="8" max="8" width="12.42578125" style="235" customWidth="1"/>
    <col min="9" max="9" width="11.85546875" style="235" customWidth="1"/>
    <col min="10" max="16384" width="9.140625" style="235"/>
  </cols>
  <sheetData>
    <row r="1" spans="1:8" ht="15.75">
      <c r="A1" s="1102" t="s">
        <v>2294</v>
      </c>
    </row>
    <row r="2" spans="1:8" ht="15">
      <c r="A2" s="1103"/>
    </row>
    <row r="3" spans="1:8" ht="15.75">
      <c r="A3" s="1102" t="s">
        <v>2295</v>
      </c>
    </row>
    <row r="4" spans="1:8">
      <c r="A4" s="323"/>
    </row>
    <row r="5" spans="1:8" ht="48">
      <c r="A5" s="532" t="s">
        <v>2296</v>
      </c>
      <c r="B5" s="533" t="s">
        <v>2297</v>
      </c>
      <c r="C5" s="533" t="s">
        <v>2298</v>
      </c>
      <c r="D5" s="534" t="s">
        <v>2299</v>
      </c>
    </row>
    <row r="6" spans="1:8">
      <c r="A6" s="536">
        <f>aktif2!A6</f>
        <v>0</v>
      </c>
      <c r="B6" s="1164">
        <f>aktif2!B6</f>
        <v>0</v>
      </c>
      <c r="C6" s="355">
        <f>aktif2!C6</f>
        <v>0</v>
      </c>
      <c r="D6" s="356">
        <f>aktif2!D6</f>
        <v>0</v>
      </c>
    </row>
    <row r="7" spans="1:8">
      <c r="A7" s="536">
        <f>aktif2!A7</f>
        <v>0</v>
      </c>
      <c r="B7" s="1164">
        <f>aktif2!B7</f>
        <v>0</v>
      </c>
      <c r="C7" s="355">
        <f>aktif2!C7</f>
        <v>0</v>
      </c>
      <c r="D7" s="356">
        <f>aktif2!D7</f>
        <v>0</v>
      </c>
    </row>
    <row r="8" spans="1:8">
      <c r="A8" s="537">
        <f>aktif2!A8</f>
        <v>0</v>
      </c>
      <c r="B8" s="1165">
        <f>aktif2!B8</f>
        <v>0</v>
      </c>
      <c r="C8" s="358">
        <f>aktif2!C8</f>
        <v>0</v>
      </c>
      <c r="D8" s="359">
        <f>aktif2!D8</f>
        <v>0</v>
      </c>
    </row>
    <row r="9" spans="1:8">
      <c r="A9" s="374"/>
    </row>
    <row r="10" spans="1:8" ht="48">
      <c r="A10" s="535" t="s">
        <v>1486</v>
      </c>
      <c r="B10" s="533" t="s">
        <v>2300</v>
      </c>
      <c r="C10" s="533" t="s">
        <v>2301</v>
      </c>
      <c r="D10" s="533" t="s">
        <v>2302</v>
      </c>
      <c r="E10" s="533" t="s">
        <v>2303</v>
      </c>
      <c r="F10" s="533" t="s">
        <v>2304</v>
      </c>
      <c r="G10" s="533" t="s">
        <v>2305</v>
      </c>
      <c r="H10" s="534" t="s">
        <v>1646</v>
      </c>
    </row>
    <row r="11" spans="1:8">
      <c r="A11" s="361">
        <f>aktif2!A11</f>
        <v>0</v>
      </c>
      <c r="B11" s="237">
        <f>aktif2!B11</f>
        <v>0</v>
      </c>
      <c r="C11" s="237">
        <f>aktif2!C11</f>
        <v>0</v>
      </c>
      <c r="D11" s="237">
        <f>aktif2!D11</f>
        <v>0</v>
      </c>
      <c r="E11" s="237">
        <f>aktif2!E11</f>
        <v>0</v>
      </c>
      <c r="F11" s="237">
        <f>aktif2!F11</f>
        <v>0</v>
      </c>
      <c r="G11" s="237">
        <f>aktif2!G11</f>
        <v>0</v>
      </c>
      <c r="H11" s="243">
        <f>aktif2!H11</f>
        <v>0</v>
      </c>
    </row>
    <row r="12" spans="1:8">
      <c r="A12" s="361">
        <f>aktif2!A12</f>
        <v>0</v>
      </c>
      <c r="B12" s="237">
        <f>aktif2!B12</f>
        <v>0</v>
      </c>
      <c r="C12" s="237">
        <f>aktif2!C12</f>
        <v>0</v>
      </c>
      <c r="D12" s="237">
        <f>aktif2!D12</f>
        <v>0</v>
      </c>
      <c r="E12" s="237">
        <f>aktif2!E12</f>
        <v>0</v>
      </c>
      <c r="F12" s="237">
        <f>aktif2!F12</f>
        <v>0</v>
      </c>
      <c r="G12" s="237">
        <f>aktif2!G12</f>
        <v>0</v>
      </c>
      <c r="H12" s="243">
        <f>aktif2!H12</f>
        <v>0</v>
      </c>
    </row>
    <row r="13" spans="1:8">
      <c r="A13" s="362">
        <f>aktif2!A13</f>
        <v>0</v>
      </c>
      <c r="B13" s="335">
        <f>aktif2!B13</f>
        <v>0</v>
      </c>
      <c r="C13" s="335">
        <f>aktif2!C13</f>
        <v>0</v>
      </c>
      <c r="D13" s="335">
        <f>aktif2!D13</f>
        <v>0</v>
      </c>
      <c r="E13" s="335">
        <f>aktif2!E13</f>
        <v>0</v>
      </c>
      <c r="F13" s="335">
        <f>aktif2!F13</f>
        <v>0</v>
      </c>
      <c r="G13" s="335">
        <f>aktif2!G13</f>
        <v>0</v>
      </c>
      <c r="H13" s="336">
        <f>aktif2!H13</f>
        <v>0</v>
      </c>
    </row>
    <row r="14" spans="1:8">
      <c r="A14" s="374"/>
    </row>
    <row r="15" spans="1:8" ht="15.75">
      <c r="A15" s="369" t="s">
        <v>2306</v>
      </c>
    </row>
    <row r="16" spans="1:8">
      <c r="A16" s="538"/>
    </row>
    <row r="17" spans="1:9" ht="15.75">
      <c r="A17" s="369" t="s">
        <v>2307</v>
      </c>
    </row>
    <row r="18" spans="1:9" ht="15">
      <c r="A18" s="347"/>
    </row>
    <row r="19" spans="1:9" ht="48">
      <c r="A19" s="532" t="s">
        <v>2296</v>
      </c>
      <c r="B19" s="533" t="s">
        <v>2308</v>
      </c>
      <c r="C19" s="533" t="s">
        <v>2298</v>
      </c>
      <c r="D19" s="534" t="s">
        <v>2309</v>
      </c>
    </row>
    <row r="20" spans="1:9">
      <c r="A20" s="536" t="str">
        <f>+aktif2!A20</f>
        <v>Turkish Yatırım Menkul Değerler A.Ş.</v>
      </c>
      <c r="B20" s="541" t="str">
        <f>+aktif2!B20</f>
        <v>İstanbul / Türkiye</v>
      </c>
      <c r="C20" s="355">
        <f>+aktif2!C20</f>
        <v>99.99</v>
      </c>
      <c r="D20" s="356">
        <f>+aktif2!D20</f>
        <v>100</v>
      </c>
    </row>
    <row r="21" spans="1:9">
      <c r="A21" s="536" t="str">
        <f>+aktif2!A21</f>
        <v>Turkish Dijital Teknolojiler A.Ş.</v>
      </c>
      <c r="B21" s="541" t="str">
        <f>+aktif2!B21</f>
        <v>İstanbul / Türkiye</v>
      </c>
      <c r="C21" s="355">
        <f>+aktif2!C21</f>
        <v>99.99</v>
      </c>
      <c r="D21" s="356">
        <f>+aktif2!D21</f>
        <v>100</v>
      </c>
    </row>
    <row r="22" spans="1:9">
      <c r="A22" s="537">
        <f>+aktif2!A22</f>
        <v>0</v>
      </c>
      <c r="B22" s="542">
        <f>+aktif2!B22</f>
        <v>0</v>
      </c>
      <c r="C22" s="358">
        <f>+aktif2!C22</f>
        <v>0</v>
      </c>
      <c r="D22" s="359">
        <f>+aktif2!D22</f>
        <v>0</v>
      </c>
    </row>
    <row r="23" spans="1:9">
      <c r="A23" s="374">
        <f>+aktif2!A23</f>
        <v>0</v>
      </c>
    </row>
    <row r="24" spans="1:9" ht="48">
      <c r="A24" s="543" t="s">
        <v>1486</v>
      </c>
      <c r="B24" s="533" t="s">
        <v>2300</v>
      </c>
      <c r="C24" s="533" t="s">
        <v>2301</v>
      </c>
      <c r="D24" s="533" t="s">
        <v>2302</v>
      </c>
      <c r="E24" s="533" t="s">
        <v>2303</v>
      </c>
      <c r="F24" s="533" t="s">
        <v>2304</v>
      </c>
      <c r="G24" s="533" t="s">
        <v>2305</v>
      </c>
      <c r="H24" s="533" t="s">
        <v>1646</v>
      </c>
      <c r="I24" s="544" t="s">
        <v>2310</v>
      </c>
    </row>
    <row r="25" spans="1:9">
      <c r="A25" s="361">
        <f>aktif2!A25</f>
        <v>790807</v>
      </c>
      <c r="B25" s="237">
        <f>aktif2!B25</f>
        <v>104254</v>
      </c>
      <c r="C25" s="237">
        <f>aktif2!C25</f>
        <v>1634</v>
      </c>
      <c r="D25" s="237">
        <f>aktif2!D25</f>
        <v>7626</v>
      </c>
      <c r="E25" s="237">
        <f>aktif2!E25</f>
        <v>5095</v>
      </c>
      <c r="F25" s="237">
        <f>aktif2!F25</f>
        <v>1654</v>
      </c>
      <c r="G25" s="237">
        <f>aktif2!G25</f>
        <v>226</v>
      </c>
      <c r="H25" s="243">
        <f>aktif2!H25</f>
        <v>0</v>
      </c>
      <c r="I25" s="253">
        <f>aktif2!I25</f>
        <v>0</v>
      </c>
    </row>
    <row r="26" spans="1:9">
      <c r="A26" s="361">
        <f>aktif2!A26</f>
        <v>15894</v>
      </c>
      <c r="B26" s="237">
        <f>aktif2!B26</f>
        <v>8229</v>
      </c>
      <c r="C26" s="237">
        <f>aktif2!C26</f>
        <v>2043</v>
      </c>
      <c r="D26" s="237">
        <f>aktif2!D26</f>
        <v>149</v>
      </c>
      <c r="E26" s="237">
        <f>aktif2!E26</f>
        <v>0</v>
      </c>
      <c r="F26" s="237">
        <f>aktif2!F26</f>
        <v>-393</v>
      </c>
      <c r="G26" s="237">
        <f>aktif2!G26</f>
        <v>1512</v>
      </c>
      <c r="H26" s="243">
        <f>aktif2!H26</f>
        <v>0</v>
      </c>
      <c r="I26" s="545">
        <f>aktif2!I26</f>
        <v>0</v>
      </c>
    </row>
    <row r="27" spans="1:9">
      <c r="A27" s="362">
        <f>aktif2!A27</f>
        <v>0</v>
      </c>
      <c r="B27" s="335">
        <f>aktif2!B27</f>
        <v>0</v>
      </c>
      <c r="C27" s="335">
        <f>aktif2!C27</f>
        <v>0</v>
      </c>
      <c r="D27" s="335">
        <f>aktif2!D27</f>
        <v>0</v>
      </c>
      <c r="E27" s="335">
        <f>aktif2!E27</f>
        <v>0</v>
      </c>
      <c r="F27" s="335">
        <f>aktif2!F27</f>
        <v>0</v>
      </c>
      <c r="G27" s="335">
        <f>aktif2!G27</f>
        <v>0</v>
      </c>
      <c r="H27" s="336">
        <f>aktif2!H27</f>
        <v>0</v>
      </c>
      <c r="I27" s="546">
        <f>aktif2!I27</f>
        <v>0</v>
      </c>
    </row>
    <row r="29" spans="1:9" ht="17.25" customHeight="1">
      <c r="A29" s="1110" t="s">
        <v>2311</v>
      </c>
    </row>
    <row r="30" spans="1:9" ht="15">
      <c r="A30" s="347"/>
    </row>
    <row r="31" spans="1:9" ht="36">
      <c r="A31" s="543" t="s">
        <v>2312</v>
      </c>
      <c r="B31" s="533" t="s">
        <v>2313</v>
      </c>
      <c r="C31" s="533" t="s">
        <v>2314</v>
      </c>
      <c r="D31" s="533" t="s">
        <v>2315</v>
      </c>
      <c r="E31" s="533" t="s">
        <v>2316</v>
      </c>
      <c r="F31" s="533" t="s">
        <v>2317</v>
      </c>
      <c r="G31" s="533" t="s">
        <v>2318</v>
      </c>
      <c r="H31" s="534" t="s">
        <v>2319</v>
      </c>
    </row>
    <row r="32" spans="1:9">
      <c r="A32" s="536">
        <f>+aktif2!A32</f>
        <v>0</v>
      </c>
      <c r="B32" s="355">
        <f>+aktif2!B32</f>
        <v>0</v>
      </c>
      <c r="C32" s="355">
        <f>+aktif2!C32</f>
        <v>0</v>
      </c>
      <c r="D32" s="237">
        <f>aktif2!D32</f>
        <v>0</v>
      </c>
      <c r="E32" s="237">
        <f>aktif2!E32</f>
        <v>0</v>
      </c>
      <c r="F32" s="237">
        <f>aktif2!F32</f>
        <v>0</v>
      </c>
      <c r="G32" s="237">
        <f>aktif2!G32</f>
        <v>0</v>
      </c>
      <c r="H32" s="243">
        <f>aktif2!H32</f>
        <v>0</v>
      </c>
    </row>
    <row r="33" spans="1:8">
      <c r="A33" s="536">
        <f>+aktif2!A33</f>
        <v>0</v>
      </c>
      <c r="B33" s="355">
        <f>+aktif2!B33</f>
        <v>0</v>
      </c>
      <c r="C33" s="355">
        <f>+aktif2!C33</f>
        <v>0</v>
      </c>
      <c r="D33" s="237">
        <f>aktif2!D33</f>
        <v>0</v>
      </c>
      <c r="E33" s="237">
        <f>aktif2!E33</f>
        <v>0</v>
      </c>
      <c r="F33" s="237">
        <f>aktif2!F33</f>
        <v>0</v>
      </c>
      <c r="G33" s="237">
        <f>aktif2!G33</f>
        <v>0</v>
      </c>
      <c r="H33" s="243">
        <f>aktif2!H33</f>
        <v>0</v>
      </c>
    </row>
    <row r="34" spans="1:8">
      <c r="A34" s="536">
        <f>+aktif2!A34</f>
        <v>0</v>
      </c>
      <c r="B34" s="355">
        <f>+aktif2!B34</f>
        <v>0</v>
      </c>
      <c r="C34" s="355">
        <f>+aktif2!C34</f>
        <v>0</v>
      </c>
      <c r="D34" s="237">
        <f>aktif2!D34</f>
        <v>0</v>
      </c>
      <c r="E34" s="237">
        <f>aktif2!E34</f>
        <v>0</v>
      </c>
      <c r="F34" s="237">
        <f>aktif2!F34</f>
        <v>0</v>
      </c>
      <c r="G34" s="237">
        <f>aktif2!G34</f>
        <v>0</v>
      </c>
      <c r="H34" s="243">
        <f>aktif2!H34</f>
        <v>0</v>
      </c>
    </row>
    <row r="35" spans="1:8">
      <c r="A35" s="547" t="s">
        <v>106</v>
      </c>
      <c r="B35" s="550">
        <f>+aktif2!B35</f>
        <v>0</v>
      </c>
      <c r="C35" s="550">
        <f>+aktif2!C35</f>
        <v>0</v>
      </c>
      <c r="D35" s="548">
        <f>aktif2!D35</f>
        <v>0</v>
      </c>
      <c r="E35" s="548">
        <f>aktif2!E35</f>
        <v>0</v>
      </c>
      <c r="F35" s="548">
        <f>aktif2!F35</f>
        <v>0</v>
      </c>
      <c r="G35" s="548">
        <f>aktif2!G35</f>
        <v>0</v>
      </c>
      <c r="H35" s="549">
        <f>aktif2!H35</f>
        <v>0</v>
      </c>
    </row>
  </sheetData>
  <phoneticPr fontId="0" type="noConversion"/>
  <pageMargins left="0.65" right="0.56999999999999995" top="0.53" bottom="0.43307086614173201" header="0.32" footer="0.23622047244094499"/>
  <pageSetup paperSize="9" scale="85" orientation="landscape" r:id="rId1"/>
  <headerFooter alignWithMargins="0">
    <oddFooter>&amp;C&amp;A-&amp;P</oddFooter>
  </headerFooter>
  <colBreaks count="1" manualBreakCount="1">
    <brk id="9" max="1048575" man="1"/>
  </colBreaks>
  <ignoredErrors>
    <ignoredError sqref="A6:D8 A11:H13 A35 B20:D23 A20:A23 A25:I27 A32:A34 D32:H35 B32:C35" unlockedFormula="1"/>
  </ignoredError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0"/>
  <dimension ref="A1:K155"/>
  <sheetViews>
    <sheetView view="pageBreakPreview" zoomScaleNormal="100" zoomScaleSheetLayoutView="100" workbookViewId="0"/>
  </sheetViews>
  <sheetFormatPr defaultColWidth="9.140625" defaultRowHeight="12.75"/>
  <cols>
    <col min="1" max="1" width="47.5703125" style="228" customWidth="1"/>
    <col min="2" max="5" width="12.7109375" style="228" customWidth="1"/>
    <col min="6" max="8" width="12.140625" style="228" customWidth="1"/>
    <col min="9" max="10" width="12.7109375" style="228" customWidth="1"/>
    <col min="11" max="16384" width="9.140625" style="228"/>
  </cols>
  <sheetData>
    <row r="1" spans="1:10" ht="18">
      <c r="A1" s="227" t="s">
        <v>2320</v>
      </c>
    </row>
    <row r="2" spans="1:10" ht="20.25">
      <c r="A2" s="486" t="s">
        <v>2321</v>
      </c>
    </row>
    <row r="3" spans="1:10" ht="9.75" customHeight="1">
      <c r="A3" s="229"/>
    </row>
    <row r="4" spans="1:10" ht="15.75">
      <c r="A4" s="283" t="s">
        <v>2322</v>
      </c>
    </row>
    <row r="5" spans="1:10" ht="9" customHeight="1">
      <c r="A5" s="283"/>
    </row>
    <row r="6" spans="1:10">
      <c r="A6" s="382" t="s">
        <v>562</v>
      </c>
      <c r="B6" s="383" t="s">
        <v>1182</v>
      </c>
      <c r="C6" s="384" t="s">
        <v>2323</v>
      </c>
      <c r="D6" s="383" t="s">
        <v>1123</v>
      </c>
      <c r="E6" s="384" t="s">
        <v>2324</v>
      </c>
      <c r="F6" s="383" t="s">
        <v>2325</v>
      </c>
      <c r="G6" s="383" t="s">
        <v>2326</v>
      </c>
      <c r="H6" s="383" t="s">
        <v>2327</v>
      </c>
      <c r="I6" s="383" t="s">
        <v>2328</v>
      </c>
      <c r="J6" s="385" t="s">
        <v>985</v>
      </c>
    </row>
    <row r="7" spans="1:10">
      <c r="A7" s="386" t="s">
        <v>2329</v>
      </c>
      <c r="B7" s="387">
        <v>24105</v>
      </c>
      <c r="C7" s="388">
        <v>0</v>
      </c>
      <c r="D7" s="387">
        <v>96056</v>
      </c>
      <c r="E7" s="388">
        <v>641973</v>
      </c>
      <c r="F7" s="388">
        <v>161194</v>
      </c>
      <c r="G7" s="388">
        <v>6338</v>
      </c>
      <c r="H7" s="388">
        <v>4910</v>
      </c>
      <c r="I7" s="388">
        <v>0</v>
      </c>
      <c r="J7" s="389">
        <f>SUM(B7:I7)</f>
        <v>934576</v>
      </c>
    </row>
    <row r="8" spans="1:10">
      <c r="A8" s="386" t="s">
        <v>1104</v>
      </c>
      <c r="B8" s="390">
        <f>SUM(B9:B10)</f>
        <v>424834</v>
      </c>
      <c r="C8" s="390">
        <f t="shared" ref="C8:J8" si="0">SUM(C9:C10)</f>
        <v>0</v>
      </c>
      <c r="D8" s="390">
        <f t="shared" si="0"/>
        <v>251642</v>
      </c>
      <c r="E8" s="390">
        <f t="shared" si="0"/>
        <v>1427932</v>
      </c>
      <c r="F8" s="390">
        <f t="shared" si="0"/>
        <v>141816</v>
      </c>
      <c r="G8" s="390">
        <f t="shared" si="0"/>
        <v>46387</v>
      </c>
      <c r="H8" s="390">
        <f t="shared" si="0"/>
        <v>28</v>
      </c>
      <c r="I8" s="390">
        <f>SUM(I9:I10)</f>
        <v>0</v>
      </c>
      <c r="J8" s="391">
        <f t="shared" si="0"/>
        <v>2292639</v>
      </c>
    </row>
    <row r="9" spans="1:10">
      <c r="A9" s="392" t="s">
        <v>2330</v>
      </c>
      <c r="B9" s="387">
        <v>389378</v>
      </c>
      <c r="C9" s="388">
        <v>0</v>
      </c>
      <c r="D9" s="387">
        <v>228536</v>
      </c>
      <c r="E9" s="388">
        <v>1331629</v>
      </c>
      <c r="F9" s="388">
        <v>140887</v>
      </c>
      <c r="G9" s="388">
        <v>22724</v>
      </c>
      <c r="H9" s="388">
        <v>0</v>
      </c>
      <c r="I9" s="388">
        <v>0</v>
      </c>
      <c r="J9" s="389">
        <f t="shared" ref="J9:J14" si="1">SUM(B9:I9)</f>
        <v>2113154</v>
      </c>
    </row>
    <row r="10" spans="1:10">
      <c r="A10" s="392" t="s">
        <v>2331</v>
      </c>
      <c r="B10" s="387">
        <v>35456</v>
      </c>
      <c r="C10" s="388">
        <v>0</v>
      </c>
      <c r="D10" s="387">
        <v>23106</v>
      </c>
      <c r="E10" s="388">
        <v>96303</v>
      </c>
      <c r="F10" s="388">
        <v>929</v>
      </c>
      <c r="G10" s="388">
        <v>23663</v>
      </c>
      <c r="H10" s="388">
        <v>28</v>
      </c>
      <c r="I10" s="388">
        <v>0</v>
      </c>
      <c r="J10" s="389">
        <f t="shared" si="1"/>
        <v>179485</v>
      </c>
    </row>
    <row r="11" spans="1:10">
      <c r="A11" s="386" t="s">
        <v>2332</v>
      </c>
      <c r="B11" s="387">
        <v>9</v>
      </c>
      <c r="C11" s="388">
        <v>0</v>
      </c>
      <c r="D11" s="387">
        <v>0</v>
      </c>
      <c r="E11" s="388">
        <v>0</v>
      </c>
      <c r="F11" s="388">
        <v>0</v>
      </c>
      <c r="G11" s="388">
        <v>0</v>
      </c>
      <c r="H11" s="388">
        <v>0</v>
      </c>
      <c r="I11" s="388">
        <v>0</v>
      </c>
      <c r="J11" s="389">
        <f t="shared" si="1"/>
        <v>9</v>
      </c>
    </row>
    <row r="12" spans="1:10">
      <c r="A12" s="386" t="s">
        <v>2333</v>
      </c>
      <c r="B12" s="387">
        <v>14560</v>
      </c>
      <c r="C12" s="388">
        <v>0</v>
      </c>
      <c r="D12" s="387">
        <v>32528</v>
      </c>
      <c r="E12" s="388">
        <v>159293</v>
      </c>
      <c r="F12" s="388">
        <v>6333</v>
      </c>
      <c r="G12" s="388">
        <v>39426</v>
      </c>
      <c r="H12" s="388">
        <v>0</v>
      </c>
      <c r="I12" s="388">
        <v>0</v>
      </c>
      <c r="J12" s="389">
        <f t="shared" si="1"/>
        <v>252140</v>
      </c>
    </row>
    <row r="13" spans="1:10">
      <c r="A13" s="386" t="s">
        <v>2334</v>
      </c>
      <c r="B13" s="387">
        <v>1750</v>
      </c>
      <c r="C13" s="388">
        <v>0</v>
      </c>
      <c r="D13" s="387">
        <v>40986</v>
      </c>
      <c r="E13" s="388">
        <v>236064</v>
      </c>
      <c r="F13" s="388">
        <v>0</v>
      </c>
      <c r="G13" s="388">
        <v>1</v>
      </c>
      <c r="H13" s="388">
        <v>2831</v>
      </c>
      <c r="I13" s="388">
        <v>0</v>
      </c>
      <c r="J13" s="389">
        <f t="shared" si="1"/>
        <v>281632</v>
      </c>
    </row>
    <row r="14" spans="1:10">
      <c r="A14" s="386" t="s">
        <v>2335</v>
      </c>
      <c r="B14" s="387">
        <v>122977</v>
      </c>
      <c r="C14" s="388">
        <v>0</v>
      </c>
      <c r="D14" s="387">
        <v>1393</v>
      </c>
      <c r="E14" s="388">
        <v>0</v>
      </c>
      <c r="F14" s="388">
        <v>0</v>
      </c>
      <c r="G14" s="388">
        <v>0</v>
      </c>
      <c r="H14" s="388">
        <v>0</v>
      </c>
      <c r="I14" s="388">
        <v>0</v>
      </c>
      <c r="J14" s="389">
        <f t="shared" si="1"/>
        <v>124370</v>
      </c>
    </row>
    <row r="15" spans="1:10">
      <c r="A15" s="386" t="s">
        <v>1103</v>
      </c>
      <c r="B15" s="390">
        <f t="shared" ref="B15:J15" si="2">SUM(B16:B20)</f>
        <v>14314</v>
      </c>
      <c r="C15" s="390">
        <f t="shared" si="2"/>
        <v>0</v>
      </c>
      <c r="D15" s="390">
        <f t="shared" si="2"/>
        <v>830782</v>
      </c>
      <c r="E15" s="390">
        <f t="shared" si="2"/>
        <v>0</v>
      </c>
      <c r="F15" s="390">
        <f t="shared" si="2"/>
        <v>0</v>
      </c>
      <c r="G15" s="390">
        <f t="shared" si="2"/>
        <v>0</v>
      </c>
      <c r="H15" s="390">
        <f t="shared" si="2"/>
        <v>0</v>
      </c>
      <c r="I15" s="390">
        <f>SUM(I16:I20)</f>
        <v>0</v>
      </c>
      <c r="J15" s="391">
        <f t="shared" si="2"/>
        <v>845096</v>
      </c>
    </row>
    <row r="16" spans="1:10">
      <c r="A16" s="392" t="s">
        <v>2336</v>
      </c>
      <c r="B16" s="387">
        <v>0</v>
      </c>
      <c r="C16" s="388">
        <v>0</v>
      </c>
      <c r="D16" s="387">
        <v>0</v>
      </c>
      <c r="E16" s="388">
        <v>0</v>
      </c>
      <c r="F16" s="388">
        <v>0</v>
      </c>
      <c r="G16" s="388">
        <v>0</v>
      </c>
      <c r="H16" s="388">
        <v>0</v>
      </c>
      <c r="I16" s="388">
        <v>0</v>
      </c>
      <c r="J16" s="389">
        <f>SUM(B16:I16)</f>
        <v>0</v>
      </c>
    </row>
    <row r="17" spans="1:10">
      <c r="A17" s="392" t="s">
        <v>2337</v>
      </c>
      <c r="B17" s="387">
        <v>159</v>
      </c>
      <c r="C17" s="388">
        <v>0</v>
      </c>
      <c r="D17" s="387">
        <v>0</v>
      </c>
      <c r="E17" s="388">
        <v>0</v>
      </c>
      <c r="F17" s="388">
        <v>0</v>
      </c>
      <c r="G17" s="388">
        <v>0</v>
      </c>
      <c r="H17" s="388">
        <v>0</v>
      </c>
      <c r="I17" s="388">
        <v>0</v>
      </c>
      <c r="J17" s="389">
        <f>SUM(B17:I17)</f>
        <v>159</v>
      </c>
    </row>
    <row r="18" spans="1:10">
      <c r="A18" s="392" t="s">
        <v>2338</v>
      </c>
      <c r="B18" s="387">
        <v>14117</v>
      </c>
      <c r="C18" s="388">
        <v>0</v>
      </c>
      <c r="D18" s="387">
        <v>830782</v>
      </c>
      <c r="E18" s="388">
        <v>0</v>
      </c>
      <c r="F18" s="388">
        <v>0</v>
      </c>
      <c r="G18" s="388">
        <v>0</v>
      </c>
      <c r="H18" s="388">
        <v>0</v>
      </c>
      <c r="I18" s="388">
        <v>0</v>
      </c>
      <c r="J18" s="389">
        <f>SUM(B18:I18)</f>
        <v>844899</v>
      </c>
    </row>
    <row r="19" spans="1:10">
      <c r="A19" s="392" t="s">
        <v>2339</v>
      </c>
      <c r="B19" s="387">
        <v>38</v>
      </c>
      <c r="C19" s="388">
        <v>0</v>
      </c>
      <c r="D19" s="387">
        <v>0</v>
      </c>
      <c r="E19" s="388">
        <v>0</v>
      </c>
      <c r="F19" s="388">
        <v>0</v>
      </c>
      <c r="G19" s="388">
        <v>0</v>
      </c>
      <c r="H19" s="388">
        <v>0</v>
      </c>
      <c r="I19" s="388">
        <v>0</v>
      </c>
      <c r="J19" s="389">
        <f>SUM(B19:I19)</f>
        <v>38</v>
      </c>
    </row>
    <row r="20" spans="1:10">
      <c r="A20" s="392" t="s">
        <v>1037</v>
      </c>
      <c r="B20" s="387">
        <v>0</v>
      </c>
      <c r="C20" s="388">
        <v>0</v>
      </c>
      <c r="D20" s="387">
        <v>0</v>
      </c>
      <c r="E20" s="388">
        <v>0</v>
      </c>
      <c r="F20" s="388">
        <v>0</v>
      </c>
      <c r="G20" s="388">
        <v>0</v>
      </c>
      <c r="H20" s="388">
        <v>0</v>
      </c>
      <c r="I20" s="388">
        <v>0</v>
      </c>
      <c r="J20" s="389">
        <f>SUM(B20:I20)</f>
        <v>0</v>
      </c>
    </row>
    <row r="21" spans="1:10">
      <c r="A21" s="393" t="s">
        <v>985</v>
      </c>
      <c r="B21" s="394">
        <f t="shared" ref="B21:J21" si="3">B7+B8+B11+B12+B13+B14+B15</f>
        <v>602549</v>
      </c>
      <c r="C21" s="394">
        <f t="shared" si="3"/>
        <v>0</v>
      </c>
      <c r="D21" s="394">
        <f t="shared" si="3"/>
        <v>1253387</v>
      </c>
      <c r="E21" s="394">
        <f t="shared" si="3"/>
        <v>2465262</v>
      </c>
      <c r="F21" s="394">
        <f t="shared" si="3"/>
        <v>309343</v>
      </c>
      <c r="G21" s="394">
        <f t="shared" si="3"/>
        <v>92152</v>
      </c>
      <c r="H21" s="394">
        <f t="shared" si="3"/>
        <v>7769</v>
      </c>
      <c r="I21" s="394">
        <f>I7+I8+I11+I12+I13+I14+I15</f>
        <v>0</v>
      </c>
      <c r="J21" s="395">
        <f t="shared" si="3"/>
        <v>4730462</v>
      </c>
    </row>
    <row r="22" spans="1:10">
      <c r="A22" s="234"/>
    </row>
    <row r="23" spans="1:10">
      <c r="A23" s="1232" t="s">
        <v>563</v>
      </c>
      <c r="B23" s="1222" t="s">
        <v>1182</v>
      </c>
      <c r="C23" s="1222" t="s">
        <v>2323</v>
      </c>
      <c r="D23" s="1222" t="s">
        <v>1123</v>
      </c>
      <c r="E23" s="1222" t="s">
        <v>2324</v>
      </c>
      <c r="F23" s="1222" t="s">
        <v>2325</v>
      </c>
      <c r="G23" s="1222" t="s">
        <v>2326</v>
      </c>
      <c r="H23" s="1220" t="s">
        <v>2327</v>
      </c>
      <c r="I23" s="383" t="s">
        <v>2328</v>
      </c>
      <c r="J23" s="385" t="s">
        <v>985</v>
      </c>
    </row>
    <row r="24" spans="1:10">
      <c r="A24" s="444" t="s">
        <v>2329</v>
      </c>
      <c r="B24" s="237">
        <v>74910</v>
      </c>
      <c r="C24" s="237">
        <v>0</v>
      </c>
      <c r="D24" s="237">
        <v>46677</v>
      </c>
      <c r="E24" s="237">
        <v>680440</v>
      </c>
      <c r="F24" s="237">
        <v>189343</v>
      </c>
      <c r="G24" s="237">
        <v>6434</v>
      </c>
      <c r="H24" s="396">
        <v>4563</v>
      </c>
      <c r="I24" s="396">
        <v>0</v>
      </c>
      <c r="J24" s="241">
        <f>SUM(B24:I24)</f>
        <v>1002367</v>
      </c>
    </row>
    <row r="25" spans="1:10">
      <c r="A25" s="444" t="s">
        <v>1104</v>
      </c>
      <c r="B25" s="240">
        <f t="shared" ref="B25:J25" si="4">SUM(B26:B27)</f>
        <v>381997</v>
      </c>
      <c r="C25" s="240">
        <f t="shared" si="4"/>
        <v>0</v>
      </c>
      <c r="D25" s="240">
        <f t="shared" si="4"/>
        <v>249301</v>
      </c>
      <c r="E25" s="240">
        <f t="shared" si="4"/>
        <v>1352490</v>
      </c>
      <c r="F25" s="240">
        <f>SUM(F26:F27)</f>
        <v>386578</v>
      </c>
      <c r="G25" s="240">
        <f>SUM(G26:G27)</f>
        <v>42522</v>
      </c>
      <c r="H25" s="397">
        <f>SUM(H26:H27)</f>
        <v>25</v>
      </c>
      <c r="I25" s="397">
        <f>SUM(I26:I27)</f>
        <v>0</v>
      </c>
      <c r="J25" s="241">
        <f t="shared" si="4"/>
        <v>2412913</v>
      </c>
    </row>
    <row r="26" spans="1:10">
      <c r="A26" s="242" t="s">
        <v>2330</v>
      </c>
      <c r="B26" s="237">
        <v>345810</v>
      </c>
      <c r="C26" s="237">
        <v>0</v>
      </c>
      <c r="D26" s="237">
        <v>246872</v>
      </c>
      <c r="E26" s="237">
        <v>1235707</v>
      </c>
      <c r="F26" s="237">
        <v>385735</v>
      </c>
      <c r="G26" s="237">
        <v>20579</v>
      </c>
      <c r="H26" s="396">
        <v>0</v>
      </c>
      <c r="I26" s="396">
        <v>0</v>
      </c>
      <c r="J26" s="241">
        <f t="shared" ref="J26:J31" si="5">SUM(B26:I26)</f>
        <v>2234703</v>
      </c>
    </row>
    <row r="27" spans="1:10">
      <c r="A27" s="242" t="s">
        <v>2340</v>
      </c>
      <c r="B27" s="237">
        <v>36187</v>
      </c>
      <c r="C27" s="237">
        <v>0</v>
      </c>
      <c r="D27" s="237">
        <v>2429</v>
      </c>
      <c r="E27" s="237">
        <v>116783</v>
      </c>
      <c r="F27" s="237">
        <v>843</v>
      </c>
      <c r="G27" s="237">
        <v>21943</v>
      </c>
      <c r="H27" s="396">
        <v>25</v>
      </c>
      <c r="I27" s="396">
        <v>0</v>
      </c>
      <c r="J27" s="241">
        <f t="shared" si="5"/>
        <v>178210</v>
      </c>
    </row>
    <row r="28" spans="1:10">
      <c r="A28" s="444" t="s">
        <v>2332</v>
      </c>
      <c r="B28" s="237">
        <v>4027</v>
      </c>
      <c r="C28" s="237">
        <v>0</v>
      </c>
      <c r="D28" s="237">
        <v>0</v>
      </c>
      <c r="E28" s="237">
        <v>0</v>
      </c>
      <c r="F28" s="237">
        <v>0</v>
      </c>
      <c r="G28" s="237">
        <v>0</v>
      </c>
      <c r="H28" s="396">
        <v>0</v>
      </c>
      <c r="I28" s="396">
        <v>0</v>
      </c>
      <c r="J28" s="241">
        <f t="shared" si="5"/>
        <v>4027</v>
      </c>
    </row>
    <row r="29" spans="1:10">
      <c r="A29" s="444" t="s">
        <v>2333</v>
      </c>
      <c r="B29" s="237">
        <v>12719</v>
      </c>
      <c r="C29" s="237">
        <v>0</v>
      </c>
      <c r="D29" s="237">
        <v>263469</v>
      </c>
      <c r="E29" s="237">
        <v>311196</v>
      </c>
      <c r="F29" s="237">
        <v>7793</v>
      </c>
      <c r="G29" s="237">
        <v>43034</v>
      </c>
      <c r="H29" s="396">
        <v>0</v>
      </c>
      <c r="I29" s="396">
        <v>0</v>
      </c>
      <c r="J29" s="241">
        <f t="shared" si="5"/>
        <v>638211</v>
      </c>
    </row>
    <row r="30" spans="1:10">
      <c r="A30" s="444" t="s">
        <v>2334</v>
      </c>
      <c r="B30" s="237">
        <v>2499</v>
      </c>
      <c r="C30" s="237">
        <v>0</v>
      </c>
      <c r="D30" s="237">
        <v>110958</v>
      </c>
      <c r="E30" s="237">
        <v>202851</v>
      </c>
      <c r="F30" s="237">
        <v>0</v>
      </c>
      <c r="G30" s="237">
        <v>0</v>
      </c>
      <c r="H30" s="396">
        <v>2657</v>
      </c>
      <c r="I30" s="396">
        <v>0</v>
      </c>
      <c r="J30" s="241">
        <f t="shared" si="5"/>
        <v>318965</v>
      </c>
    </row>
    <row r="31" spans="1:10">
      <c r="A31" s="444" t="s">
        <v>2335</v>
      </c>
      <c r="B31" s="237">
        <v>141614</v>
      </c>
      <c r="C31" s="237">
        <v>0</v>
      </c>
      <c r="D31" s="237">
        <v>1428</v>
      </c>
      <c r="E31" s="237">
        <v>0</v>
      </c>
      <c r="F31" s="237">
        <v>0</v>
      </c>
      <c r="G31" s="237">
        <v>0</v>
      </c>
      <c r="H31" s="396">
        <v>0</v>
      </c>
      <c r="I31" s="396">
        <v>0</v>
      </c>
      <c r="J31" s="241">
        <f t="shared" si="5"/>
        <v>143042</v>
      </c>
    </row>
    <row r="32" spans="1:10">
      <c r="A32" s="386" t="s">
        <v>1103</v>
      </c>
      <c r="B32" s="240">
        <f t="shared" ref="B32:J32" si="6">SUM(B33:B37)</f>
        <v>9971</v>
      </c>
      <c r="C32" s="240">
        <f t="shared" si="6"/>
        <v>0</v>
      </c>
      <c r="D32" s="240">
        <f t="shared" si="6"/>
        <v>783988</v>
      </c>
      <c r="E32" s="240">
        <f t="shared" si="6"/>
        <v>0</v>
      </c>
      <c r="F32" s="240">
        <f t="shared" si="6"/>
        <v>0</v>
      </c>
      <c r="G32" s="240">
        <f t="shared" si="6"/>
        <v>0</v>
      </c>
      <c r="H32" s="397">
        <f>SUM(H33:H37)</f>
        <v>0</v>
      </c>
      <c r="I32" s="397">
        <f>SUM(I33:I37)</f>
        <v>0</v>
      </c>
      <c r="J32" s="241">
        <f t="shared" si="6"/>
        <v>793959</v>
      </c>
    </row>
    <row r="33" spans="1:10">
      <c r="A33" s="242" t="s">
        <v>2336</v>
      </c>
      <c r="B33" s="237">
        <v>0</v>
      </c>
      <c r="C33" s="237">
        <v>0</v>
      </c>
      <c r="D33" s="237">
        <v>0</v>
      </c>
      <c r="E33" s="237">
        <v>0</v>
      </c>
      <c r="F33" s="237">
        <v>0</v>
      </c>
      <c r="G33" s="237">
        <v>0</v>
      </c>
      <c r="H33" s="396">
        <v>0</v>
      </c>
      <c r="I33" s="396">
        <v>0</v>
      </c>
      <c r="J33" s="241">
        <f>SUM(B33:I33)</f>
        <v>0</v>
      </c>
    </row>
    <row r="34" spans="1:10">
      <c r="A34" s="242" t="s">
        <v>2337</v>
      </c>
      <c r="B34" s="237">
        <v>245</v>
      </c>
      <c r="C34" s="237">
        <v>0</v>
      </c>
      <c r="D34" s="237">
        <v>88268</v>
      </c>
      <c r="E34" s="237">
        <v>0</v>
      </c>
      <c r="F34" s="237">
        <v>0</v>
      </c>
      <c r="G34" s="237">
        <v>0</v>
      </c>
      <c r="H34" s="396">
        <v>0</v>
      </c>
      <c r="I34" s="396">
        <v>0</v>
      </c>
      <c r="J34" s="241">
        <f>SUM(B34:I34)</f>
        <v>88513</v>
      </c>
    </row>
    <row r="35" spans="1:10">
      <c r="A35" s="242" t="s">
        <v>2338</v>
      </c>
      <c r="B35" s="237">
        <v>9662</v>
      </c>
      <c r="C35" s="237">
        <v>0</v>
      </c>
      <c r="D35" s="237">
        <v>695720</v>
      </c>
      <c r="E35" s="237">
        <v>0</v>
      </c>
      <c r="F35" s="237">
        <v>0</v>
      </c>
      <c r="G35" s="237">
        <v>0</v>
      </c>
      <c r="H35" s="396">
        <v>0</v>
      </c>
      <c r="I35" s="396">
        <v>0</v>
      </c>
      <c r="J35" s="241">
        <f>SUM(B35:I35)</f>
        <v>705382</v>
      </c>
    </row>
    <row r="36" spans="1:10">
      <c r="A36" s="392" t="s">
        <v>2339</v>
      </c>
      <c r="B36" s="237">
        <v>64</v>
      </c>
      <c r="C36" s="237">
        <v>0</v>
      </c>
      <c r="D36" s="237">
        <v>0</v>
      </c>
      <c r="E36" s="237">
        <v>0</v>
      </c>
      <c r="F36" s="237">
        <v>0</v>
      </c>
      <c r="G36" s="237">
        <v>0</v>
      </c>
      <c r="H36" s="396">
        <v>0</v>
      </c>
      <c r="I36" s="396">
        <v>0</v>
      </c>
      <c r="J36" s="241">
        <f>SUM(B36:I36)</f>
        <v>64</v>
      </c>
    </row>
    <row r="37" spans="1:10">
      <c r="A37" s="242" t="s">
        <v>1037</v>
      </c>
      <c r="B37" s="237">
        <v>0</v>
      </c>
      <c r="C37" s="237">
        <v>0</v>
      </c>
      <c r="D37" s="237">
        <v>0</v>
      </c>
      <c r="E37" s="237">
        <v>0</v>
      </c>
      <c r="F37" s="237">
        <v>0</v>
      </c>
      <c r="G37" s="237">
        <v>0</v>
      </c>
      <c r="H37" s="396">
        <v>0</v>
      </c>
      <c r="I37" s="396">
        <v>0</v>
      </c>
      <c r="J37" s="241">
        <f>SUM(B37:I37)</f>
        <v>0</v>
      </c>
    </row>
    <row r="38" spans="1:10">
      <c r="A38" s="278" t="s">
        <v>985</v>
      </c>
      <c r="B38" s="265">
        <f t="shared" ref="B38:J38" si="7">B24+B25+B28+B29+B30+B31+B32</f>
        <v>627737</v>
      </c>
      <c r="C38" s="265">
        <f t="shared" si="7"/>
        <v>0</v>
      </c>
      <c r="D38" s="265">
        <f t="shared" si="7"/>
        <v>1455821</v>
      </c>
      <c r="E38" s="265">
        <f t="shared" si="7"/>
        <v>2546977</v>
      </c>
      <c r="F38" s="265">
        <f t="shared" si="7"/>
        <v>583714</v>
      </c>
      <c r="G38" s="265">
        <f t="shared" si="7"/>
        <v>91990</v>
      </c>
      <c r="H38" s="398">
        <f>H24+H25+H28+H29+H30+H31+H32</f>
        <v>7245</v>
      </c>
      <c r="I38" s="398">
        <f>I24+I25+I28+I29+I30+I31+I32</f>
        <v>0</v>
      </c>
      <c r="J38" s="326">
        <f t="shared" si="7"/>
        <v>5313484</v>
      </c>
    </row>
    <row r="39" spans="1:10">
      <c r="A39" s="234"/>
    </row>
    <row r="40" spans="1:10" ht="15.75">
      <c r="A40" s="283" t="s">
        <v>2341</v>
      </c>
    </row>
    <row r="41" spans="1:10" ht="11.25" customHeight="1"/>
    <row r="42" spans="1:10">
      <c r="A42" s="1441" t="s">
        <v>2329</v>
      </c>
      <c r="B42" s="1289" t="s">
        <v>2342</v>
      </c>
      <c r="C42" s="1289"/>
      <c r="D42" s="1388" t="s">
        <v>2343</v>
      </c>
      <c r="E42" s="1443"/>
    </row>
    <row r="43" spans="1:10">
      <c r="A43" s="1442"/>
      <c r="B43" s="268" t="s">
        <v>562</v>
      </c>
      <c r="C43" s="268" t="s">
        <v>563</v>
      </c>
      <c r="D43" s="249" t="s">
        <v>562</v>
      </c>
      <c r="E43" s="250" t="s">
        <v>563</v>
      </c>
    </row>
    <row r="44" spans="1:10">
      <c r="A44" s="437" t="s">
        <v>2329</v>
      </c>
      <c r="B44" s="259">
        <v>180197</v>
      </c>
      <c r="C44" s="259">
        <v>150168</v>
      </c>
      <c r="D44" s="237">
        <v>738063</v>
      </c>
      <c r="E44" s="243">
        <v>837140</v>
      </c>
    </row>
    <row r="45" spans="1:10">
      <c r="A45" s="437" t="s">
        <v>2344</v>
      </c>
      <c r="B45" s="259">
        <v>202924</v>
      </c>
      <c r="C45" s="259">
        <v>162707</v>
      </c>
      <c r="D45" s="237">
        <v>950645</v>
      </c>
      <c r="E45" s="243">
        <v>1072316</v>
      </c>
    </row>
    <row r="46" spans="1:10">
      <c r="A46" s="437" t="s">
        <v>2345</v>
      </c>
      <c r="B46" s="259">
        <v>0</v>
      </c>
      <c r="C46" s="259">
        <v>0</v>
      </c>
      <c r="D46" s="237">
        <v>0</v>
      </c>
      <c r="E46" s="243">
        <v>0</v>
      </c>
    </row>
    <row r="47" spans="1:10" ht="24">
      <c r="A47" s="444" t="s">
        <v>2346</v>
      </c>
      <c r="B47" s="259">
        <v>0</v>
      </c>
      <c r="C47" s="259">
        <v>0</v>
      </c>
      <c r="D47" s="237">
        <v>0</v>
      </c>
      <c r="E47" s="243">
        <v>0</v>
      </c>
    </row>
    <row r="48" spans="1:10" ht="24">
      <c r="A48" s="278" t="s">
        <v>2347</v>
      </c>
      <c r="B48" s="286">
        <v>0</v>
      </c>
      <c r="C48" s="286">
        <v>0</v>
      </c>
      <c r="D48" s="335">
        <v>0</v>
      </c>
      <c r="E48" s="336">
        <v>0</v>
      </c>
    </row>
    <row r="49" spans="1:5" ht="9.75" customHeight="1">
      <c r="A49" s="234"/>
    </row>
    <row r="50" spans="1:5" ht="15.75">
      <c r="A50" s="283" t="s">
        <v>2348</v>
      </c>
    </row>
    <row r="51" spans="1:5" ht="10.5" customHeight="1">
      <c r="A51" s="245"/>
    </row>
    <row r="52" spans="1:5" ht="14.25" customHeight="1">
      <c r="A52" s="1218"/>
      <c r="B52" s="1222" t="s">
        <v>562</v>
      </c>
      <c r="C52" s="1233" t="s">
        <v>563</v>
      </c>
    </row>
    <row r="53" spans="1:5">
      <c r="A53" s="444" t="s">
        <v>2349</v>
      </c>
      <c r="B53" s="237">
        <v>0</v>
      </c>
      <c r="C53" s="243">
        <v>0</v>
      </c>
    </row>
    <row r="54" spans="1:5" ht="24">
      <c r="A54" s="263" t="s">
        <v>2350</v>
      </c>
      <c r="B54" s="328">
        <v>206204</v>
      </c>
      <c r="C54" s="329">
        <v>17572</v>
      </c>
    </row>
    <row r="55" spans="1:5" ht="37.5" customHeight="1">
      <c r="A55" s="263" t="s">
        <v>2351</v>
      </c>
      <c r="B55" s="328">
        <v>9345</v>
      </c>
      <c r="C55" s="329">
        <v>3470</v>
      </c>
    </row>
    <row r="56" spans="1:5" ht="36">
      <c r="A56" s="263" t="s">
        <v>2352</v>
      </c>
      <c r="B56" s="328">
        <v>0</v>
      </c>
      <c r="C56" s="329">
        <v>0</v>
      </c>
    </row>
    <row r="57" spans="1:5" ht="24" customHeight="1">
      <c r="A57" s="278" t="s">
        <v>2353</v>
      </c>
      <c r="B57" s="335">
        <v>0</v>
      </c>
      <c r="C57" s="336">
        <v>0</v>
      </c>
    </row>
    <row r="58" spans="1:5" ht="11.25" customHeight="1">
      <c r="A58" s="234"/>
    </row>
    <row r="59" spans="1:5" ht="15.75">
      <c r="A59" s="283" t="s">
        <v>2354</v>
      </c>
    </row>
    <row r="60" spans="1:5" ht="6.75" customHeight="1"/>
    <row r="61" spans="1:5">
      <c r="A61" s="1439" t="s">
        <v>2355</v>
      </c>
      <c r="B61" s="1289" t="s">
        <v>562</v>
      </c>
      <c r="C61" s="1289"/>
      <c r="D61" s="1289" t="s">
        <v>563</v>
      </c>
      <c r="E61" s="1290"/>
    </row>
    <row r="62" spans="1:5" ht="11.25" customHeight="1">
      <c r="A62" s="1440"/>
      <c r="B62" s="268" t="s">
        <v>47</v>
      </c>
      <c r="C62" s="268" t="s">
        <v>48</v>
      </c>
      <c r="D62" s="268" t="s">
        <v>47</v>
      </c>
      <c r="E62" s="269" t="s">
        <v>48</v>
      </c>
    </row>
    <row r="63" spans="1:5">
      <c r="A63" s="399" t="s">
        <v>1889</v>
      </c>
      <c r="B63" s="259">
        <v>12</v>
      </c>
      <c r="C63" s="259">
        <v>0</v>
      </c>
      <c r="D63" s="259">
        <v>758</v>
      </c>
      <c r="E63" s="238">
        <v>79</v>
      </c>
    </row>
    <row r="64" spans="1:5">
      <c r="A64" s="242" t="s">
        <v>1890</v>
      </c>
      <c r="B64" s="259">
        <v>0</v>
      </c>
      <c r="C64" s="259">
        <v>3238</v>
      </c>
      <c r="D64" s="259">
        <v>0</v>
      </c>
      <c r="E64" s="238">
        <v>1589</v>
      </c>
    </row>
    <row r="65" spans="1:5">
      <c r="A65" s="242" t="s">
        <v>1891</v>
      </c>
      <c r="B65" s="259">
        <v>0</v>
      </c>
      <c r="C65" s="259">
        <v>0</v>
      </c>
      <c r="D65" s="259">
        <v>0</v>
      </c>
      <c r="E65" s="238">
        <v>648</v>
      </c>
    </row>
    <row r="66" spans="1:5">
      <c r="A66" s="242" t="s">
        <v>1892</v>
      </c>
      <c r="B66" s="259">
        <v>0</v>
      </c>
      <c r="C66" s="259">
        <v>476</v>
      </c>
      <c r="D66" s="259">
        <v>0</v>
      </c>
      <c r="E66" s="238">
        <v>1203</v>
      </c>
    </row>
    <row r="67" spans="1:5">
      <c r="A67" s="242" t="s">
        <v>1037</v>
      </c>
      <c r="B67" s="259">
        <v>0</v>
      </c>
      <c r="C67" s="259">
        <v>0</v>
      </c>
      <c r="D67" s="259">
        <v>0</v>
      </c>
      <c r="E67" s="238">
        <v>0</v>
      </c>
    </row>
    <row r="68" spans="1:5">
      <c r="A68" s="278" t="s">
        <v>985</v>
      </c>
      <c r="B68" s="265">
        <f>SUM(B63:B67)</f>
        <v>12</v>
      </c>
      <c r="C68" s="265">
        <f>SUM(C63:C67)</f>
        <v>3714</v>
      </c>
      <c r="D68" s="265">
        <f>SUM(D63:D67)</f>
        <v>758</v>
      </c>
      <c r="E68" s="326">
        <f>SUM(E63:E67)</f>
        <v>3519</v>
      </c>
    </row>
    <row r="69" spans="1:5" ht="12" customHeight="1">
      <c r="A69" s="331"/>
      <c r="B69" s="327"/>
      <c r="C69" s="327"/>
      <c r="D69" s="327"/>
      <c r="E69" s="327"/>
    </row>
    <row r="70" spans="1:5" ht="15.75">
      <c r="A70" s="283" t="s">
        <v>2356</v>
      </c>
    </row>
    <row r="71" spans="1:5" ht="10.5" customHeight="1">
      <c r="A71" s="319"/>
      <c r="B71" s="327"/>
      <c r="C71" s="327"/>
      <c r="D71" s="327"/>
      <c r="E71" s="327"/>
    </row>
    <row r="72" spans="1:5" ht="15">
      <c r="A72" s="1234"/>
      <c r="B72" s="1437" t="s">
        <v>562</v>
      </c>
      <c r="C72" s="1437"/>
      <c r="D72" s="1437" t="s">
        <v>563</v>
      </c>
      <c r="E72" s="1438"/>
    </row>
    <row r="73" spans="1:5" ht="15">
      <c r="A73" s="1235"/>
      <c r="B73" s="400" t="s">
        <v>47</v>
      </c>
      <c r="C73" s="400" t="s">
        <v>48</v>
      </c>
      <c r="D73" s="400" t="s">
        <v>47</v>
      </c>
      <c r="E73" s="401" t="s">
        <v>48</v>
      </c>
    </row>
    <row r="74" spans="1:5">
      <c r="A74" s="242" t="s">
        <v>2357</v>
      </c>
      <c r="B74" s="259">
        <v>0</v>
      </c>
      <c r="C74" s="259">
        <v>0</v>
      </c>
      <c r="D74" s="259">
        <v>0</v>
      </c>
      <c r="E74" s="238">
        <v>0</v>
      </c>
    </row>
    <row r="75" spans="1:5">
      <c r="A75" s="242" t="s">
        <v>2358</v>
      </c>
      <c r="B75" s="261">
        <v>0</v>
      </c>
      <c r="C75" s="261">
        <v>6276</v>
      </c>
      <c r="D75" s="261">
        <v>0</v>
      </c>
      <c r="E75" s="262">
        <v>5759</v>
      </c>
    </row>
    <row r="76" spans="1:5">
      <c r="A76" s="242" t="s">
        <v>2359</v>
      </c>
      <c r="B76" s="261">
        <v>16154</v>
      </c>
      <c r="C76" s="261">
        <v>122359</v>
      </c>
      <c r="D76" s="261">
        <v>11604</v>
      </c>
      <c r="E76" s="262">
        <v>155770</v>
      </c>
    </row>
    <row r="77" spans="1:5">
      <c r="A77" s="278" t="s">
        <v>985</v>
      </c>
      <c r="B77" s="265">
        <f>SUM(B74:B76)</f>
        <v>16154</v>
      </c>
      <c r="C77" s="265">
        <f>SUM(C74:C76)</f>
        <v>128635</v>
      </c>
      <c r="D77" s="265">
        <f>SUM(D74:D76)</f>
        <v>11604</v>
      </c>
      <c r="E77" s="326">
        <f>SUM(E74:E76)</f>
        <v>161529</v>
      </c>
    </row>
    <row r="78" spans="1:5" ht="12" customHeight="1">
      <c r="A78" s="331"/>
      <c r="B78" s="327"/>
      <c r="C78" s="327"/>
      <c r="D78" s="327"/>
      <c r="E78" s="327"/>
    </row>
    <row r="79" spans="1:5" ht="15.75">
      <c r="A79" s="283" t="s">
        <v>2360</v>
      </c>
    </row>
    <row r="80" spans="1:5">
      <c r="A80" s="245"/>
    </row>
    <row r="81" spans="1:5" ht="15">
      <c r="A81" s="1234"/>
      <c r="B81" s="1437" t="s">
        <v>562</v>
      </c>
      <c r="C81" s="1437"/>
      <c r="D81" s="1437" t="s">
        <v>563</v>
      </c>
      <c r="E81" s="1438"/>
    </row>
    <row r="82" spans="1:5" ht="15">
      <c r="A82" s="1235"/>
      <c r="B82" s="400" t="s">
        <v>47</v>
      </c>
      <c r="C82" s="400" t="s">
        <v>48</v>
      </c>
      <c r="D82" s="400" t="s">
        <v>47</v>
      </c>
      <c r="E82" s="401" t="s">
        <v>48</v>
      </c>
    </row>
    <row r="83" spans="1:5">
      <c r="A83" s="242" t="s">
        <v>1946</v>
      </c>
      <c r="B83" s="259">
        <v>16154</v>
      </c>
      <c r="C83" s="259">
        <v>128635</v>
      </c>
      <c r="D83" s="259">
        <v>11604</v>
      </c>
      <c r="E83" s="238">
        <v>161529</v>
      </c>
    </row>
    <row r="84" spans="1:5">
      <c r="A84" s="317" t="s">
        <v>1947</v>
      </c>
      <c r="B84" s="261">
        <v>0</v>
      </c>
      <c r="C84" s="261">
        <v>0</v>
      </c>
      <c r="D84" s="261">
        <v>0</v>
      </c>
      <c r="E84" s="262">
        <v>0</v>
      </c>
    </row>
    <row r="85" spans="1:5">
      <c r="A85" s="278" t="s">
        <v>985</v>
      </c>
      <c r="B85" s="265">
        <f>SUM(B83:B84)</f>
        <v>16154</v>
      </c>
      <c r="C85" s="265">
        <f>SUM(C83:C84)</f>
        <v>128635</v>
      </c>
      <c r="D85" s="265">
        <f>SUM(D83:D84)</f>
        <v>11604</v>
      </c>
      <c r="E85" s="326">
        <f>SUM(E83:E84)</f>
        <v>161529</v>
      </c>
    </row>
    <row r="86" spans="1:5" ht="9.75" customHeight="1">
      <c r="A86" s="234"/>
    </row>
    <row r="87" spans="1:5" ht="15.75">
      <c r="A87" s="283" t="s">
        <v>2361</v>
      </c>
    </row>
    <row r="88" spans="1:5" ht="15">
      <c r="A88" s="364"/>
    </row>
    <row r="89" spans="1:5">
      <c r="A89" s="1439" t="s">
        <v>2362</v>
      </c>
      <c r="B89" s="1437" t="s">
        <v>562</v>
      </c>
      <c r="C89" s="1437"/>
      <c r="D89" s="1437" t="s">
        <v>563</v>
      </c>
      <c r="E89" s="1438"/>
    </row>
    <row r="90" spans="1:5">
      <c r="A90" s="1440"/>
      <c r="B90" s="400" t="s">
        <v>47</v>
      </c>
      <c r="C90" s="400" t="s">
        <v>48</v>
      </c>
      <c r="D90" s="400" t="s">
        <v>47</v>
      </c>
      <c r="E90" s="401" t="s">
        <v>48</v>
      </c>
    </row>
    <row r="91" spans="1:5">
      <c r="A91" s="402" t="s">
        <v>985</v>
      </c>
      <c r="B91" s="240">
        <f>SUM(B92:B94)</f>
        <v>0</v>
      </c>
      <c r="C91" s="240">
        <f>SUM(C92:C94)</f>
        <v>0</v>
      </c>
      <c r="D91" s="240">
        <f>SUM(D92:D94)</f>
        <v>0</v>
      </c>
      <c r="E91" s="241">
        <f>SUM(E92:E94)</f>
        <v>0</v>
      </c>
    </row>
    <row r="92" spans="1:5">
      <c r="A92" s="314" t="s">
        <v>2071</v>
      </c>
      <c r="B92" s="403"/>
      <c r="C92" s="403"/>
      <c r="D92" s="403"/>
      <c r="E92" s="404"/>
    </row>
    <row r="93" spans="1:5">
      <c r="A93" s="314" t="s">
        <v>2072</v>
      </c>
      <c r="B93" s="259"/>
      <c r="C93" s="237"/>
      <c r="D93" s="237"/>
      <c r="E93" s="243"/>
    </row>
    <row r="94" spans="1:5">
      <c r="A94" s="405" t="s">
        <v>2363</v>
      </c>
      <c r="B94" s="335"/>
      <c r="C94" s="335"/>
      <c r="D94" s="335"/>
      <c r="E94" s="336"/>
    </row>
    <row r="95" spans="1:5">
      <c r="A95" s="234"/>
    </row>
    <row r="96" spans="1:5" ht="15.75">
      <c r="A96" s="283" t="s">
        <v>2364</v>
      </c>
    </row>
    <row r="97" spans="1:3" ht="9.75" customHeight="1">
      <c r="A97" s="236"/>
    </row>
    <row r="98" spans="1:3" ht="15.75">
      <c r="A98" s="283" t="s">
        <v>2365</v>
      </c>
    </row>
    <row r="99" spans="1:3" ht="9.75" customHeight="1">
      <c r="A99" s="245"/>
    </row>
    <row r="100" spans="1:3" ht="24">
      <c r="A100" s="231"/>
      <c r="B100" s="1206" t="s">
        <v>562</v>
      </c>
      <c r="C100" s="1207" t="s">
        <v>2366</v>
      </c>
    </row>
    <row r="101" spans="1:3">
      <c r="A101" s="242" t="s">
        <v>2367</v>
      </c>
      <c r="B101" s="259">
        <v>13005</v>
      </c>
      <c r="C101" s="238">
        <v>13042</v>
      </c>
    </row>
    <row r="102" spans="1:3">
      <c r="A102" s="242" t="s">
        <v>2368</v>
      </c>
      <c r="B102" s="259">
        <v>9398</v>
      </c>
      <c r="C102" s="238">
        <v>7219</v>
      </c>
    </row>
    <row r="103" spans="1:3">
      <c r="A103" s="242" t="s">
        <v>2369</v>
      </c>
      <c r="B103" s="259">
        <v>63</v>
      </c>
      <c r="C103" s="238">
        <v>63</v>
      </c>
    </row>
    <row r="104" spans="1:3">
      <c r="A104" s="242" t="s">
        <v>2370</v>
      </c>
      <c r="B104" s="259">
        <v>3734</v>
      </c>
      <c r="C104" s="238">
        <v>2567</v>
      </c>
    </row>
    <row r="105" spans="1:3">
      <c r="A105" s="242" t="s">
        <v>2371</v>
      </c>
      <c r="B105" s="259">
        <v>163</v>
      </c>
      <c r="C105" s="238">
        <v>312</v>
      </c>
    </row>
    <row r="106" spans="1:3">
      <c r="A106" s="406" t="s">
        <v>2372</v>
      </c>
      <c r="B106" s="259">
        <v>1249</v>
      </c>
      <c r="C106" s="238">
        <v>1284</v>
      </c>
    </row>
    <row r="107" spans="1:3">
      <c r="A107" s="407" t="s">
        <v>1037</v>
      </c>
      <c r="B107" s="261">
        <v>1092</v>
      </c>
      <c r="C107" s="262">
        <v>1672</v>
      </c>
    </row>
    <row r="108" spans="1:3">
      <c r="A108" s="278" t="s">
        <v>985</v>
      </c>
      <c r="B108" s="279">
        <f>SUM(B101:B107)</f>
        <v>28704</v>
      </c>
      <c r="C108" s="285">
        <f>SUM(C101:C107)</f>
        <v>26159</v>
      </c>
    </row>
    <row r="109" spans="1:3" ht="15.75" customHeight="1">
      <c r="A109" s="234"/>
    </row>
    <row r="110" spans="1:3" ht="15.75">
      <c r="A110" s="283" t="s">
        <v>2373</v>
      </c>
    </row>
    <row r="111" spans="1:3" ht="9.75" customHeight="1">
      <c r="A111" s="245"/>
    </row>
    <row r="112" spans="1:3" ht="24">
      <c r="A112" s="231"/>
      <c r="B112" s="1206" t="s">
        <v>562</v>
      </c>
      <c r="C112" s="1207" t="s">
        <v>2366</v>
      </c>
    </row>
    <row r="113" spans="1:6">
      <c r="A113" s="242" t="s">
        <v>2374</v>
      </c>
      <c r="B113" s="259">
        <v>712</v>
      </c>
      <c r="C113" s="238">
        <v>638</v>
      </c>
    </row>
    <row r="114" spans="1:6">
      <c r="A114" s="242" t="s">
        <v>2375</v>
      </c>
      <c r="B114" s="259">
        <v>1580</v>
      </c>
      <c r="C114" s="238">
        <v>1421</v>
      </c>
    </row>
    <row r="115" spans="1:6">
      <c r="A115" s="242" t="s">
        <v>2376</v>
      </c>
      <c r="B115" s="259">
        <v>25</v>
      </c>
      <c r="C115" s="238">
        <v>22</v>
      </c>
    </row>
    <row r="116" spans="1:6">
      <c r="A116" s="242" t="s">
        <v>2377</v>
      </c>
      <c r="B116" s="259">
        <v>51</v>
      </c>
      <c r="C116" s="238">
        <v>44</v>
      </c>
    </row>
    <row r="117" spans="1:6">
      <c r="A117" s="242" t="s">
        <v>2378</v>
      </c>
      <c r="B117" s="259">
        <v>0</v>
      </c>
      <c r="C117" s="238">
        <v>0</v>
      </c>
    </row>
    <row r="118" spans="1:6">
      <c r="A118" s="242" t="s">
        <v>2379</v>
      </c>
      <c r="B118" s="259">
        <v>0</v>
      </c>
      <c r="C118" s="238">
        <v>0</v>
      </c>
    </row>
    <row r="119" spans="1:6">
      <c r="A119" s="242" t="s">
        <v>2380</v>
      </c>
      <c r="B119" s="259">
        <v>0</v>
      </c>
      <c r="C119" s="238">
        <v>0</v>
      </c>
    </row>
    <row r="120" spans="1:6">
      <c r="A120" s="242" t="s">
        <v>2381</v>
      </c>
      <c r="B120" s="259">
        <v>0</v>
      </c>
      <c r="C120" s="238">
        <v>0</v>
      </c>
    </row>
    <row r="121" spans="1:6">
      <c r="A121" s="407" t="s">
        <v>1037</v>
      </c>
      <c r="B121" s="261">
        <v>0</v>
      </c>
      <c r="C121" s="262">
        <v>0</v>
      </c>
    </row>
    <row r="122" spans="1:6">
      <c r="A122" s="278" t="s">
        <v>985</v>
      </c>
      <c r="B122" s="279">
        <f>SUM(B113:B121)</f>
        <v>2368</v>
      </c>
      <c r="C122" s="285">
        <f>SUM(C113:C121)</f>
        <v>2125</v>
      </c>
    </row>
    <row r="123" spans="1:6" ht="9.75" customHeight="1">
      <c r="A123" s="234"/>
    </row>
    <row r="124" spans="1:6" s="266" customFormat="1" ht="47.25" customHeight="1">
      <c r="A124" s="1407" t="s">
        <v>2382</v>
      </c>
      <c r="B124" s="1407"/>
      <c r="C124" s="1407"/>
      <c r="D124" s="1407"/>
      <c r="E124" s="1407"/>
      <c r="F124" s="1407"/>
    </row>
    <row r="125" spans="1:6" ht="9.75" customHeight="1">
      <c r="A125" s="236"/>
    </row>
    <row r="126" spans="1:6">
      <c r="A126" s="1405"/>
      <c r="B126" s="1388" t="s">
        <v>562</v>
      </c>
      <c r="C126" s="1388"/>
      <c r="D126" s="1388" t="s">
        <v>563</v>
      </c>
      <c r="E126" s="1443"/>
    </row>
    <row r="127" spans="1:6">
      <c r="A127" s="1406"/>
      <c r="B127" s="249" t="s">
        <v>47</v>
      </c>
      <c r="C127" s="268" t="s">
        <v>48</v>
      </c>
      <c r="D127" s="249" t="s">
        <v>47</v>
      </c>
      <c r="E127" s="269" t="s">
        <v>48</v>
      </c>
    </row>
    <row r="128" spans="1:6" ht="24">
      <c r="A128" s="444" t="s">
        <v>2383</v>
      </c>
      <c r="B128" s="257">
        <f>SUM(B129:B130)</f>
        <v>0</v>
      </c>
      <c r="C128" s="257">
        <f>SUM(C129:C130)</f>
        <v>0</v>
      </c>
      <c r="D128" s="257">
        <f>SUM(D129:D130)</f>
        <v>0</v>
      </c>
      <c r="E128" s="258">
        <f>SUM(E129:E130)</f>
        <v>0</v>
      </c>
    </row>
    <row r="129" spans="1:11">
      <c r="A129" s="260" t="s">
        <v>2384</v>
      </c>
      <c r="B129" s="237"/>
      <c r="C129" s="259"/>
      <c r="D129" s="237"/>
      <c r="E129" s="238"/>
    </row>
    <row r="130" spans="1:11">
      <c r="A130" s="260" t="s">
        <v>2385</v>
      </c>
      <c r="B130" s="237"/>
      <c r="C130" s="259"/>
      <c r="D130" s="237"/>
      <c r="E130" s="238"/>
    </row>
    <row r="131" spans="1:11" ht="24">
      <c r="A131" s="444" t="s">
        <v>2386</v>
      </c>
      <c r="B131" s="257">
        <f>SUM(B132:B133)</f>
        <v>0</v>
      </c>
      <c r="C131" s="257">
        <f>SUM(C132:C133)</f>
        <v>0</v>
      </c>
      <c r="D131" s="257">
        <f>SUM(D132:D133)</f>
        <v>0</v>
      </c>
      <c r="E131" s="258">
        <f>SUM(E132:E133)</f>
        <v>0</v>
      </c>
      <c r="K131" s="945"/>
    </row>
    <row r="132" spans="1:11">
      <c r="A132" s="260" t="s">
        <v>2384</v>
      </c>
      <c r="B132" s="237"/>
      <c r="C132" s="259"/>
      <c r="D132" s="237"/>
      <c r="E132" s="238"/>
    </row>
    <row r="133" spans="1:11">
      <c r="A133" s="260" t="s">
        <v>2385</v>
      </c>
      <c r="B133" s="328"/>
      <c r="C133" s="261"/>
      <c r="D133" s="328"/>
      <c r="E133" s="262"/>
    </row>
    <row r="134" spans="1:11">
      <c r="A134" s="264" t="s">
        <v>985</v>
      </c>
      <c r="B134" s="265">
        <f>SUM(B128+B131)</f>
        <v>0</v>
      </c>
      <c r="C134" s="265">
        <f>SUM(C128+C131)</f>
        <v>0</v>
      </c>
      <c r="D134" s="265">
        <f>SUM(D128+D131)</f>
        <v>0</v>
      </c>
      <c r="E134" s="265">
        <f>SUM(E128+E131)</f>
        <v>0</v>
      </c>
    </row>
    <row r="135" spans="1:11" ht="9.75" customHeight="1">
      <c r="A135" s="234"/>
    </row>
    <row r="136" spans="1:11" ht="15.75">
      <c r="A136" s="283" t="s">
        <v>2387</v>
      </c>
    </row>
    <row r="137" spans="1:11" ht="9.75" customHeight="1">
      <c r="A137" s="236"/>
    </row>
    <row r="138" spans="1:11" ht="15.75">
      <c r="A138" s="283" t="s">
        <v>2388</v>
      </c>
      <c r="B138" s="283"/>
      <c r="C138" s="283"/>
    </row>
    <row r="139" spans="1:11" ht="9.75" customHeight="1">
      <c r="A139" s="408"/>
    </row>
    <row r="140" spans="1:11" ht="15">
      <c r="A140" s="363"/>
      <c r="B140" s="1222" t="s">
        <v>562</v>
      </c>
      <c r="C140" s="1233" t="s">
        <v>563</v>
      </c>
    </row>
    <row r="141" spans="1:11">
      <c r="A141" s="437" t="s">
        <v>2389</v>
      </c>
      <c r="B141" s="237">
        <v>175000</v>
      </c>
      <c r="C141" s="243">
        <v>175000</v>
      </c>
    </row>
    <row r="142" spans="1:11">
      <c r="A142" s="264" t="s">
        <v>2390</v>
      </c>
      <c r="B142" s="335"/>
      <c r="C142" s="336"/>
    </row>
    <row r="143" spans="1:11">
      <c r="A143" s="282"/>
    </row>
    <row r="144" spans="1:11" ht="15.75">
      <c r="A144" s="485" t="s">
        <v>2391</v>
      </c>
    </row>
    <row r="146" spans="1:10">
      <c r="A146" s="1444"/>
      <c r="B146" s="1289" t="s">
        <v>562</v>
      </c>
      <c r="C146" s="1289"/>
      <c r="D146" s="1289" t="s">
        <v>563</v>
      </c>
      <c r="E146" s="1290"/>
    </row>
    <row r="147" spans="1:10">
      <c r="A147" s="1445"/>
      <c r="B147" s="268" t="s">
        <v>47</v>
      </c>
      <c r="C147" s="268" t="s">
        <v>48</v>
      </c>
      <c r="D147" s="268" t="s">
        <v>47</v>
      </c>
      <c r="E147" s="269" t="s">
        <v>48</v>
      </c>
    </row>
    <row r="148" spans="1:10" ht="24">
      <c r="A148" s="242" t="s">
        <v>2392</v>
      </c>
      <c r="B148" s="259">
        <v>0</v>
      </c>
      <c r="C148" s="259">
        <v>0</v>
      </c>
      <c r="D148" s="259">
        <v>0</v>
      </c>
      <c r="E148" s="238">
        <v>0</v>
      </c>
    </row>
    <row r="149" spans="1:10">
      <c r="A149" s="242" t="s">
        <v>2393</v>
      </c>
      <c r="B149" s="259">
        <v>-386</v>
      </c>
      <c r="C149" s="259">
        <v>-3941</v>
      </c>
      <c r="D149" s="259">
        <v>-1056</v>
      </c>
      <c r="E149" s="238">
        <v>-699</v>
      </c>
    </row>
    <row r="150" spans="1:10">
      <c r="A150" s="317" t="s">
        <v>2394</v>
      </c>
      <c r="B150" s="261">
        <v>0</v>
      </c>
      <c r="C150" s="261">
        <v>0</v>
      </c>
      <c r="D150" s="261">
        <v>0</v>
      </c>
      <c r="E150" s="262">
        <v>0</v>
      </c>
    </row>
    <row r="151" spans="1:10">
      <c r="A151" s="278" t="s">
        <v>985</v>
      </c>
      <c r="B151" s="279">
        <f>SUM(B148:B150)</f>
        <v>-386</v>
      </c>
      <c r="C151" s="279">
        <f>SUM(C148:C150)</f>
        <v>-3941</v>
      </c>
      <c r="D151" s="279">
        <f>SUM(D148:D150)</f>
        <v>-1056</v>
      </c>
      <c r="E151" s="285">
        <f>SUM(E148:E150)</f>
        <v>-699</v>
      </c>
    </row>
    <row r="152" spans="1:10">
      <c r="A152" s="282"/>
    </row>
    <row r="153" spans="1:10">
      <c r="A153" s="299"/>
    </row>
    <row r="154" spans="1:10">
      <c r="A154" s="299"/>
    </row>
    <row r="155" spans="1:10" ht="15">
      <c r="A155" s="510"/>
    </row>
  </sheetData>
  <sheetProtection password="CF27" sheet="1"/>
  <mergeCells count="20">
    <mergeCell ref="A146:A147"/>
    <mergeCell ref="B146:C146"/>
    <mergeCell ref="D146:E146"/>
    <mergeCell ref="A126:A127"/>
    <mergeCell ref="B126:C126"/>
    <mergeCell ref="D126:E126"/>
    <mergeCell ref="A42:A43"/>
    <mergeCell ref="B42:C42"/>
    <mergeCell ref="D42:E42"/>
    <mergeCell ref="B61:C61"/>
    <mergeCell ref="D61:E61"/>
    <mergeCell ref="A61:A62"/>
    <mergeCell ref="D81:E81"/>
    <mergeCell ref="B72:C72"/>
    <mergeCell ref="D89:E89"/>
    <mergeCell ref="B89:C89"/>
    <mergeCell ref="A124:F124"/>
    <mergeCell ref="A89:A90"/>
    <mergeCell ref="D72:E72"/>
    <mergeCell ref="B81:C81"/>
  </mergeCells>
  <phoneticPr fontId="0" type="noConversion"/>
  <pageMargins left="0.54" right="0.64" top="0.48" bottom="0.54" header="0.28000000000000003" footer="0.35"/>
  <pageSetup paperSize="9" scale="85" orientation="landscape" r:id="rId1"/>
  <headerFooter alignWithMargins="0">
    <oddFooter>&amp;C&amp;A-&amp;P</oddFooter>
  </headerFooter>
  <rowBreaks count="4" manualBreakCount="4">
    <brk id="39" max="9" man="1"/>
    <brk id="69" max="9" man="1"/>
    <brk id="109" max="9" man="1"/>
    <brk id="152" max="16383" man="1"/>
  </rowBreaks>
  <ignoredErrors>
    <ignoredError sqref="J7 J33:J37 J26:J31 J24 J16:J21 J9:J14 B8:I8 J38 J22:J23 B25:I25 B23:C23 E23:I23 B15:I15 B21:I22 B32:I32 B38:I38" unlockedFormula="1"/>
    <ignoredError sqref="J32 J25 J15 J8" formula="1" unlockedFormula="1"/>
  </ignoredErrors>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1"/>
  <dimension ref="A1:J151"/>
  <sheetViews>
    <sheetView view="pageBreakPreview" zoomScaleNormal="100" zoomScaleSheetLayoutView="100" workbookViewId="0"/>
  </sheetViews>
  <sheetFormatPr defaultColWidth="9.140625" defaultRowHeight="12.75"/>
  <cols>
    <col min="1" max="1" width="47.5703125" style="228" customWidth="1"/>
    <col min="2" max="3" width="12.7109375" style="228" customWidth="1"/>
    <col min="4" max="4" width="13.28515625" style="228" customWidth="1"/>
    <col min="5" max="5" width="12.7109375" style="228" customWidth="1"/>
    <col min="6" max="8" width="12.140625" style="228" customWidth="1"/>
    <col min="9" max="9" width="12.7109375" style="228" customWidth="1"/>
    <col min="10" max="10" width="12.85546875" style="228" customWidth="1"/>
    <col min="11" max="16384" width="9.140625" style="228"/>
  </cols>
  <sheetData>
    <row r="1" spans="1:10" ht="18">
      <c r="A1" s="227" t="s">
        <v>2395</v>
      </c>
    </row>
    <row r="2" spans="1:10" ht="20.25">
      <c r="A2" s="229" t="s">
        <v>2396</v>
      </c>
    </row>
    <row r="3" spans="1:10" ht="9" customHeight="1">
      <c r="A3" s="229"/>
    </row>
    <row r="4" spans="1:10" ht="15.75">
      <c r="A4" s="283" t="s">
        <v>2397</v>
      </c>
    </row>
    <row r="5" spans="1:10" ht="7.5" customHeight="1">
      <c r="A5" s="283"/>
    </row>
    <row r="6" spans="1:10" ht="24">
      <c r="A6" s="382" t="s">
        <v>1398</v>
      </c>
      <c r="B6" s="383" t="s">
        <v>1511</v>
      </c>
      <c r="C6" s="384" t="s">
        <v>2398</v>
      </c>
      <c r="D6" s="383" t="s">
        <v>2399</v>
      </c>
      <c r="E6" s="384" t="s">
        <v>2400</v>
      </c>
      <c r="F6" s="383" t="s">
        <v>2401</v>
      </c>
      <c r="G6" s="383" t="s">
        <v>2402</v>
      </c>
      <c r="H6" s="409" t="s">
        <v>2403</v>
      </c>
      <c r="I6" s="384" t="s">
        <v>2404</v>
      </c>
      <c r="J6" s="385" t="s">
        <v>106</v>
      </c>
    </row>
    <row r="7" spans="1:10">
      <c r="A7" s="386" t="s">
        <v>2405</v>
      </c>
      <c r="B7" s="410">
        <f>pasif1!B7</f>
        <v>24105</v>
      </c>
      <c r="C7" s="411">
        <f>pasif1!C7</f>
        <v>0</v>
      </c>
      <c r="D7" s="410">
        <f>pasif1!D7</f>
        <v>96056</v>
      </c>
      <c r="E7" s="411">
        <f>pasif1!E7</f>
        <v>641973</v>
      </c>
      <c r="F7" s="411">
        <f>pasif1!F7</f>
        <v>161194</v>
      </c>
      <c r="G7" s="411">
        <f>pasif1!G7</f>
        <v>6338</v>
      </c>
      <c r="H7" s="412">
        <f>pasif1!H7</f>
        <v>4910</v>
      </c>
      <c r="I7" s="412">
        <f>pasif1!I7</f>
        <v>0</v>
      </c>
      <c r="J7" s="389">
        <f>pasif1!J7</f>
        <v>934576</v>
      </c>
    </row>
    <row r="8" spans="1:10">
      <c r="A8" s="386" t="s">
        <v>1489</v>
      </c>
      <c r="B8" s="390">
        <f>pasif1!B8</f>
        <v>424834</v>
      </c>
      <c r="C8" s="390">
        <f>pasif1!C8</f>
        <v>0</v>
      </c>
      <c r="D8" s="390">
        <f>pasif1!D8</f>
        <v>251642</v>
      </c>
      <c r="E8" s="390">
        <f>pasif1!E8</f>
        <v>1427932</v>
      </c>
      <c r="F8" s="390">
        <f>pasif1!F8</f>
        <v>141816</v>
      </c>
      <c r="G8" s="390">
        <f>pasif1!G8</f>
        <v>46387</v>
      </c>
      <c r="H8" s="413">
        <f>pasif1!H8</f>
        <v>28</v>
      </c>
      <c r="I8" s="413">
        <f>pasif1!I8</f>
        <v>0</v>
      </c>
      <c r="J8" s="391">
        <f>pasif1!J8</f>
        <v>2292639</v>
      </c>
    </row>
    <row r="9" spans="1:10">
      <c r="A9" s="392" t="s">
        <v>2406</v>
      </c>
      <c r="B9" s="410">
        <f>pasif1!B9</f>
        <v>389378</v>
      </c>
      <c r="C9" s="411">
        <f>pasif1!C9</f>
        <v>0</v>
      </c>
      <c r="D9" s="410">
        <f>pasif1!D9</f>
        <v>228536</v>
      </c>
      <c r="E9" s="411">
        <f>pasif1!E9</f>
        <v>1331629</v>
      </c>
      <c r="F9" s="411">
        <f>pasif1!F9</f>
        <v>140887</v>
      </c>
      <c r="G9" s="411">
        <f>pasif1!G9</f>
        <v>22724</v>
      </c>
      <c r="H9" s="412">
        <f>pasif1!H9</f>
        <v>0</v>
      </c>
      <c r="I9" s="412">
        <f>pasif1!I9</f>
        <v>0</v>
      </c>
      <c r="J9" s="389">
        <f>pasif1!J9</f>
        <v>2113154</v>
      </c>
    </row>
    <row r="10" spans="1:10">
      <c r="A10" s="392" t="s">
        <v>2407</v>
      </c>
      <c r="B10" s="410">
        <f>pasif1!B10</f>
        <v>35456</v>
      </c>
      <c r="C10" s="411">
        <f>pasif1!C10</f>
        <v>0</v>
      </c>
      <c r="D10" s="410">
        <f>pasif1!D10</f>
        <v>23106</v>
      </c>
      <c r="E10" s="411">
        <f>pasif1!E10</f>
        <v>96303</v>
      </c>
      <c r="F10" s="411">
        <f>pasif1!F10</f>
        <v>929</v>
      </c>
      <c r="G10" s="411">
        <f>pasif1!G10</f>
        <v>23663</v>
      </c>
      <c r="H10" s="412">
        <f>pasif1!H10</f>
        <v>28</v>
      </c>
      <c r="I10" s="412">
        <f>pasif1!I10</f>
        <v>0</v>
      </c>
      <c r="J10" s="389">
        <f>pasif1!J10</f>
        <v>179485</v>
      </c>
    </row>
    <row r="11" spans="1:10">
      <c r="A11" s="386" t="s">
        <v>2408</v>
      </c>
      <c r="B11" s="410">
        <f>pasif1!B11</f>
        <v>9</v>
      </c>
      <c r="C11" s="411">
        <f>pasif1!C11</f>
        <v>0</v>
      </c>
      <c r="D11" s="410">
        <f>pasif1!D11</f>
        <v>0</v>
      </c>
      <c r="E11" s="411">
        <f>pasif1!E11</f>
        <v>0</v>
      </c>
      <c r="F11" s="411">
        <f>pasif1!F11</f>
        <v>0</v>
      </c>
      <c r="G11" s="411">
        <f>pasif1!G11</f>
        <v>0</v>
      </c>
      <c r="H11" s="412">
        <f>pasif1!H11</f>
        <v>0</v>
      </c>
      <c r="I11" s="412">
        <f>pasif1!I11</f>
        <v>0</v>
      </c>
      <c r="J11" s="389">
        <f>pasif1!J11</f>
        <v>9</v>
      </c>
    </row>
    <row r="12" spans="1:10">
      <c r="A12" s="386" t="s">
        <v>2409</v>
      </c>
      <c r="B12" s="410">
        <f>pasif1!B12</f>
        <v>14560</v>
      </c>
      <c r="C12" s="411">
        <f>pasif1!C12</f>
        <v>0</v>
      </c>
      <c r="D12" s="410">
        <f>pasif1!D12</f>
        <v>32528</v>
      </c>
      <c r="E12" s="411">
        <f>pasif1!E12</f>
        <v>159293</v>
      </c>
      <c r="F12" s="411">
        <f>pasif1!F12</f>
        <v>6333</v>
      </c>
      <c r="G12" s="411">
        <f>pasif1!G12</f>
        <v>39426</v>
      </c>
      <c r="H12" s="412">
        <f>pasif1!H12</f>
        <v>0</v>
      </c>
      <c r="I12" s="412">
        <f>pasif1!I12</f>
        <v>0</v>
      </c>
      <c r="J12" s="389">
        <f>pasif1!J12</f>
        <v>252140</v>
      </c>
    </row>
    <row r="13" spans="1:10">
      <c r="A13" s="386" t="s">
        <v>2410</v>
      </c>
      <c r="B13" s="410">
        <f>pasif1!B13</f>
        <v>1750</v>
      </c>
      <c r="C13" s="411">
        <f>pasif1!C13</f>
        <v>0</v>
      </c>
      <c r="D13" s="410">
        <f>pasif1!D13</f>
        <v>40986</v>
      </c>
      <c r="E13" s="411">
        <f>pasif1!E13</f>
        <v>236064</v>
      </c>
      <c r="F13" s="411">
        <f>pasif1!F13</f>
        <v>0</v>
      </c>
      <c r="G13" s="411">
        <f>pasif1!G13</f>
        <v>1</v>
      </c>
      <c r="H13" s="412">
        <f>pasif1!H13</f>
        <v>2831</v>
      </c>
      <c r="I13" s="412">
        <f>pasif1!I13</f>
        <v>0</v>
      </c>
      <c r="J13" s="389">
        <f>pasif1!J13</f>
        <v>281632</v>
      </c>
    </row>
    <row r="14" spans="1:10">
      <c r="A14" s="386" t="s">
        <v>2411</v>
      </c>
      <c r="B14" s="410">
        <f>pasif1!B14</f>
        <v>122977</v>
      </c>
      <c r="C14" s="411">
        <f>pasif1!C14</f>
        <v>0</v>
      </c>
      <c r="D14" s="410">
        <f>pasif1!D14</f>
        <v>1393</v>
      </c>
      <c r="E14" s="411">
        <f>pasif1!E14</f>
        <v>0</v>
      </c>
      <c r="F14" s="411">
        <f>pasif1!F14</f>
        <v>0</v>
      </c>
      <c r="G14" s="411">
        <f>pasif1!G14</f>
        <v>0</v>
      </c>
      <c r="H14" s="412">
        <f>pasif1!H14</f>
        <v>0</v>
      </c>
      <c r="I14" s="412">
        <f>pasif1!I14</f>
        <v>0</v>
      </c>
      <c r="J14" s="389">
        <f>pasif1!J14</f>
        <v>124370</v>
      </c>
    </row>
    <row r="15" spans="1:10">
      <c r="A15" s="386" t="s">
        <v>1488</v>
      </c>
      <c r="B15" s="390">
        <f>pasif1!B15</f>
        <v>14314</v>
      </c>
      <c r="C15" s="390">
        <f>pasif1!C15</f>
        <v>0</v>
      </c>
      <c r="D15" s="390">
        <f>pasif1!D15</f>
        <v>830782</v>
      </c>
      <c r="E15" s="390">
        <f>pasif1!E15</f>
        <v>0</v>
      </c>
      <c r="F15" s="390">
        <f>pasif1!F15</f>
        <v>0</v>
      </c>
      <c r="G15" s="390">
        <f>pasif1!G15</f>
        <v>0</v>
      </c>
      <c r="H15" s="413">
        <f>pasif1!H15</f>
        <v>0</v>
      </c>
      <c r="I15" s="413">
        <f>pasif1!I15</f>
        <v>0</v>
      </c>
      <c r="J15" s="391">
        <f>pasif1!J15</f>
        <v>845096</v>
      </c>
    </row>
    <row r="16" spans="1:10">
      <c r="A16" s="392" t="s">
        <v>2412</v>
      </c>
      <c r="B16" s="410">
        <f>pasif1!B16</f>
        <v>0</v>
      </c>
      <c r="C16" s="411">
        <f>pasif1!C16</f>
        <v>0</v>
      </c>
      <c r="D16" s="410">
        <f>pasif1!D16</f>
        <v>0</v>
      </c>
      <c r="E16" s="411">
        <f>pasif1!E16</f>
        <v>0</v>
      </c>
      <c r="F16" s="411">
        <f>pasif1!F16</f>
        <v>0</v>
      </c>
      <c r="G16" s="411">
        <f>pasif1!G16</f>
        <v>0</v>
      </c>
      <c r="H16" s="412">
        <f>pasif1!H16</f>
        <v>0</v>
      </c>
      <c r="I16" s="412">
        <f>pasif1!I16</f>
        <v>0</v>
      </c>
      <c r="J16" s="389">
        <f>pasif1!J16</f>
        <v>0</v>
      </c>
    </row>
    <row r="17" spans="1:10">
      <c r="A17" s="392" t="s">
        <v>2093</v>
      </c>
      <c r="B17" s="410">
        <f>pasif1!B17</f>
        <v>159</v>
      </c>
      <c r="C17" s="411">
        <f>pasif1!C17</f>
        <v>0</v>
      </c>
      <c r="D17" s="410">
        <f>pasif1!D17</f>
        <v>0</v>
      </c>
      <c r="E17" s="411">
        <f>pasif1!E17</f>
        <v>0</v>
      </c>
      <c r="F17" s="411">
        <f>pasif1!F17</f>
        <v>0</v>
      </c>
      <c r="G17" s="411">
        <f>pasif1!G17</f>
        <v>0</v>
      </c>
      <c r="H17" s="412">
        <f>pasif1!H17</f>
        <v>0</v>
      </c>
      <c r="I17" s="412">
        <f>pasif1!I17</f>
        <v>0</v>
      </c>
      <c r="J17" s="389">
        <f>pasif1!J17</f>
        <v>159</v>
      </c>
    </row>
    <row r="18" spans="1:10">
      <c r="A18" s="392" t="s">
        <v>2094</v>
      </c>
      <c r="B18" s="410">
        <f>pasif1!B18</f>
        <v>14117</v>
      </c>
      <c r="C18" s="411">
        <f>pasif1!C18</f>
        <v>0</v>
      </c>
      <c r="D18" s="410">
        <f>pasif1!D18</f>
        <v>830782</v>
      </c>
      <c r="E18" s="411">
        <f>pasif1!E18</f>
        <v>0</v>
      </c>
      <c r="F18" s="411">
        <f>pasif1!F18</f>
        <v>0</v>
      </c>
      <c r="G18" s="411">
        <f>pasif1!G18</f>
        <v>0</v>
      </c>
      <c r="H18" s="412">
        <f>pasif1!H18</f>
        <v>0</v>
      </c>
      <c r="I18" s="412">
        <f>pasif1!I18</f>
        <v>0</v>
      </c>
      <c r="J18" s="389">
        <f>pasif1!J18</f>
        <v>844899</v>
      </c>
    </row>
    <row r="19" spans="1:10">
      <c r="A19" s="392" t="s">
        <v>2413</v>
      </c>
      <c r="B19" s="410">
        <f>pasif1!B19</f>
        <v>38</v>
      </c>
      <c r="C19" s="411">
        <f>pasif1!C19</f>
        <v>0</v>
      </c>
      <c r="D19" s="410">
        <f>pasif1!D19</f>
        <v>0</v>
      </c>
      <c r="E19" s="411">
        <f>pasif1!E19</f>
        <v>0</v>
      </c>
      <c r="F19" s="411">
        <f>pasif1!F19</f>
        <v>0</v>
      </c>
      <c r="G19" s="411">
        <f>pasif1!G19</f>
        <v>0</v>
      </c>
      <c r="H19" s="412">
        <f>pasif1!H19</f>
        <v>0</v>
      </c>
      <c r="I19" s="412">
        <f>pasif1!I19</f>
        <v>0</v>
      </c>
      <c r="J19" s="389">
        <f>pasif1!J19</f>
        <v>38</v>
      </c>
    </row>
    <row r="20" spans="1:10">
      <c r="A20" s="392" t="s">
        <v>1433</v>
      </c>
      <c r="B20" s="410">
        <f>pasif1!B20</f>
        <v>0</v>
      </c>
      <c r="C20" s="411">
        <f>pasif1!C20</f>
        <v>0</v>
      </c>
      <c r="D20" s="410">
        <f>pasif1!D20</f>
        <v>0</v>
      </c>
      <c r="E20" s="411">
        <f>pasif1!E20</f>
        <v>0</v>
      </c>
      <c r="F20" s="411">
        <f>pasif1!F20</f>
        <v>0</v>
      </c>
      <c r="G20" s="411">
        <f>pasif1!G20</f>
        <v>0</v>
      </c>
      <c r="H20" s="412">
        <f>pasif1!H20</f>
        <v>0</v>
      </c>
      <c r="I20" s="412">
        <f>pasif1!I20</f>
        <v>0</v>
      </c>
      <c r="J20" s="389">
        <f>pasif1!J20</f>
        <v>0</v>
      </c>
    </row>
    <row r="21" spans="1:10">
      <c r="A21" s="393" t="s">
        <v>106</v>
      </c>
      <c r="B21" s="394">
        <f>pasif1!B21</f>
        <v>602549</v>
      </c>
      <c r="C21" s="394">
        <f>pasif1!C21</f>
        <v>0</v>
      </c>
      <c r="D21" s="394">
        <f>pasif1!D21</f>
        <v>1253387</v>
      </c>
      <c r="E21" s="394">
        <f>pasif1!E21</f>
        <v>2465262</v>
      </c>
      <c r="F21" s="394">
        <f>pasif1!F21</f>
        <v>309343</v>
      </c>
      <c r="G21" s="394">
        <f>pasif1!G21</f>
        <v>92152</v>
      </c>
      <c r="H21" s="414">
        <f>pasif1!H21</f>
        <v>7769</v>
      </c>
      <c r="I21" s="414">
        <f>pasif1!I21</f>
        <v>0</v>
      </c>
      <c r="J21" s="395">
        <f>pasif1!J21</f>
        <v>4730462</v>
      </c>
    </row>
    <row r="22" spans="1:10" ht="9" customHeight="1">
      <c r="A22" s="4"/>
    </row>
    <row r="23" spans="1:10" ht="23.25" customHeight="1">
      <c r="A23" s="1232" t="s">
        <v>1408</v>
      </c>
      <c r="B23" s="383" t="s">
        <v>1511</v>
      </c>
      <c r="C23" s="384" t="s">
        <v>2398</v>
      </c>
      <c r="D23" s="383" t="s">
        <v>2399</v>
      </c>
      <c r="E23" s="384" t="s">
        <v>2400</v>
      </c>
      <c r="F23" s="383" t="s">
        <v>2401</v>
      </c>
      <c r="G23" s="383" t="s">
        <v>2402</v>
      </c>
      <c r="H23" s="409" t="s">
        <v>2403</v>
      </c>
      <c r="I23" s="384" t="s">
        <v>2404</v>
      </c>
      <c r="J23" s="385" t="s">
        <v>106</v>
      </c>
    </row>
    <row r="24" spans="1:10">
      <c r="A24" s="386" t="s">
        <v>2405</v>
      </c>
      <c r="B24" s="310">
        <f>pasif1!B24</f>
        <v>74910</v>
      </c>
      <c r="C24" s="310">
        <f>pasif1!C24</f>
        <v>0</v>
      </c>
      <c r="D24" s="310">
        <f>pasif1!D24</f>
        <v>46677</v>
      </c>
      <c r="E24" s="310">
        <f>pasif1!E24</f>
        <v>680440</v>
      </c>
      <c r="F24" s="310">
        <f>pasif1!F24</f>
        <v>189343</v>
      </c>
      <c r="G24" s="310">
        <f>pasif1!G24</f>
        <v>6434</v>
      </c>
      <c r="H24" s="415">
        <f>pasif1!H24</f>
        <v>4563</v>
      </c>
      <c r="I24" s="415">
        <f>pasif1!I24</f>
        <v>0</v>
      </c>
      <c r="J24" s="241">
        <f>pasif1!J24</f>
        <v>1002367</v>
      </c>
    </row>
    <row r="25" spans="1:10">
      <c r="A25" s="386" t="s">
        <v>1489</v>
      </c>
      <c r="B25" s="240">
        <f>pasif1!B25</f>
        <v>381997</v>
      </c>
      <c r="C25" s="240">
        <f>pasif1!C25</f>
        <v>0</v>
      </c>
      <c r="D25" s="240">
        <f>pasif1!D25</f>
        <v>249301</v>
      </c>
      <c r="E25" s="240">
        <f>pasif1!E25</f>
        <v>1352490</v>
      </c>
      <c r="F25" s="240">
        <f>pasif1!F25</f>
        <v>386578</v>
      </c>
      <c r="G25" s="240">
        <f>pasif1!G25</f>
        <v>42522</v>
      </c>
      <c r="H25" s="397">
        <f>pasif1!H25</f>
        <v>25</v>
      </c>
      <c r="I25" s="397">
        <f>pasif1!I25</f>
        <v>0</v>
      </c>
      <c r="J25" s="241">
        <f>pasif1!J25</f>
        <v>2412913</v>
      </c>
    </row>
    <row r="26" spans="1:10">
      <c r="A26" s="392" t="s">
        <v>2406</v>
      </c>
      <c r="B26" s="310">
        <f>pasif1!B26</f>
        <v>345810</v>
      </c>
      <c r="C26" s="310">
        <f>pasif1!C26</f>
        <v>0</v>
      </c>
      <c r="D26" s="310">
        <f>pasif1!D26</f>
        <v>246872</v>
      </c>
      <c r="E26" s="310">
        <f>pasif1!E26</f>
        <v>1235707</v>
      </c>
      <c r="F26" s="310">
        <f>pasif1!F26</f>
        <v>385735</v>
      </c>
      <c r="G26" s="310">
        <f>pasif1!G26</f>
        <v>20579</v>
      </c>
      <c r="H26" s="415">
        <f>pasif1!H26</f>
        <v>0</v>
      </c>
      <c r="I26" s="415">
        <f>pasif1!I26</f>
        <v>0</v>
      </c>
      <c r="J26" s="241">
        <f>pasif1!J26</f>
        <v>2234703</v>
      </c>
    </row>
    <row r="27" spans="1:10">
      <c r="A27" s="392" t="s">
        <v>2407</v>
      </c>
      <c r="B27" s="310">
        <f>pasif1!B27</f>
        <v>36187</v>
      </c>
      <c r="C27" s="310">
        <f>pasif1!C27</f>
        <v>0</v>
      </c>
      <c r="D27" s="310">
        <f>pasif1!D27</f>
        <v>2429</v>
      </c>
      <c r="E27" s="310">
        <f>pasif1!E27</f>
        <v>116783</v>
      </c>
      <c r="F27" s="310">
        <f>pasif1!F27</f>
        <v>843</v>
      </c>
      <c r="G27" s="310">
        <f>pasif1!G27</f>
        <v>21943</v>
      </c>
      <c r="H27" s="415">
        <f>pasif1!H27</f>
        <v>25</v>
      </c>
      <c r="I27" s="415">
        <f>pasif1!I27</f>
        <v>0</v>
      </c>
      <c r="J27" s="241">
        <f>pasif1!J27</f>
        <v>178210</v>
      </c>
    </row>
    <row r="28" spans="1:10">
      <c r="A28" s="386" t="s">
        <v>2408</v>
      </c>
      <c r="B28" s="310">
        <f>pasif1!B28</f>
        <v>4027</v>
      </c>
      <c r="C28" s="310">
        <f>pasif1!C28</f>
        <v>0</v>
      </c>
      <c r="D28" s="310">
        <f>pasif1!D28</f>
        <v>0</v>
      </c>
      <c r="E28" s="310">
        <f>pasif1!E28</f>
        <v>0</v>
      </c>
      <c r="F28" s="310">
        <f>pasif1!F28</f>
        <v>0</v>
      </c>
      <c r="G28" s="310">
        <f>pasif1!G28</f>
        <v>0</v>
      </c>
      <c r="H28" s="415">
        <f>pasif1!H28</f>
        <v>0</v>
      </c>
      <c r="I28" s="415">
        <f>pasif1!I28</f>
        <v>0</v>
      </c>
      <c r="J28" s="241">
        <f>pasif1!J28</f>
        <v>4027</v>
      </c>
    </row>
    <row r="29" spans="1:10">
      <c r="A29" s="386" t="s">
        <v>2409</v>
      </c>
      <c r="B29" s="310">
        <f>pasif1!B29</f>
        <v>12719</v>
      </c>
      <c r="C29" s="310">
        <f>pasif1!C29</f>
        <v>0</v>
      </c>
      <c r="D29" s="310">
        <f>pasif1!D29</f>
        <v>263469</v>
      </c>
      <c r="E29" s="310">
        <f>pasif1!E29</f>
        <v>311196</v>
      </c>
      <c r="F29" s="310">
        <f>pasif1!F29</f>
        <v>7793</v>
      </c>
      <c r="G29" s="310">
        <f>pasif1!G29</f>
        <v>43034</v>
      </c>
      <c r="H29" s="415">
        <f>pasif1!H29</f>
        <v>0</v>
      </c>
      <c r="I29" s="415">
        <f>pasif1!I29</f>
        <v>0</v>
      </c>
      <c r="J29" s="241">
        <f>pasif1!J29</f>
        <v>638211</v>
      </c>
    </row>
    <row r="30" spans="1:10">
      <c r="A30" s="386" t="s">
        <v>2410</v>
      </c>
      <c r="B30" s="310">
        <f>pasif1!B30</f>
        <v>2499</v>
      </c>
      <c r="C30" s="310">
        <f>pasif1!C30</f>
        <v>0</v>
      </c>
      <c r="D30" s="310">
        <f>pasif1!D30</f>
        <v>110958</v>
      </c>
      <c r="E30" s="310">
        <f>pasif1!E30</f>
        <v>202851</v>
      </c>
      <c r="F30" s="310">
        <f>pasif1!F30</f>
        <v>0</v>
      </c>
      <c r="G30" s="310">
        <f>pasif1!G30</f>
        <v>0</v>
      </c>
      <c r="H30" s="415">
        <f>pasif1!H30</f>
        <v>2657</v>
      </c>
      <c r="I30" s="415">
        <f>pasif1!I30</f>
        <v>0</v>
      </c>
      <c r="J30" s="241">
        <f>pasif1!J30</f>
        <v>318965</v>
      </c>
    </row>
    <row r="31" spans="1:10">
      <c r="A31" s="386" t="s">
        <v>2411</v>
      </c>
      <c r="B31" s="310">
        <f>pasif1!B31</f>
        <v>141614</v>
      </c>
      <c r="C31" s="310">
        <f>pasif1!C31</f>
        <v>0</v>
      </c>
      <c r="D31" s="310">
        <f>pasif1!D31</f>
        <v>1428</v>
      </c>
      <c r="E31" s="310">
        <f>pasif1!E31</f>
        <v>0</v>
      </c>
      <c r="F31" s="310">
        <f>pasif1!F31</f>
        <v>0</v>
      </c>
      <c r="G31" s="310">
        <f>pasif1!G31</f>
        <v>0</v>
      </c>
      <c r="H31" s="415">
        <f>pasif1!H31</f>
        <v>0</v>
      </c>
      <c r="I31" s="415">
        <f>pasif1!I31</f>
        <v>0</v>
      </c>
      <c r="J31" s="241">
        <f>pasif1!J31</f>
        <v>143042</v>
      </c>
    </row>
    <row r="32" spans="1:10">
      <c r="A32" s="386" t="s">
        <v>1488</v>
      </c>
      <c r="B32" s="240">
        <f>pasif1!B32</f>
        <v>9971</v>
      </c>
      <c r="C32" s="240">
        <f>pasif1!C32</f>
        <v>0</v>
      </c>
      <c r="D32" s="240">
        <f>pasif1!D32</f>
        <v>783988</v>
      </c>
      <c r="E32" s="240">
        <f>pasif1!E32</f>
        <v>0</v>
      </c>
      <c r="F32" s="240">
        <f>pasif1!F32</f>
        <v>0</v>
      </c>
      <c r="G32" s="240">
        <f>pasif1!G32</f>
        <v>0</v>
      </c>
      <c r="H32" s="397">
        <f>pasif1!H32</f>
        <v>0</v>
      </c>
      <c r="I32" s="397">
        <f>pasif1!I32</f>
        <v>0</v>
      </c>
      <c r="J32" s="241">
        <f>pasif1!J32</f>
        <v>793959</v>
      </c>
    </row>
    <row r="33" spans="1:10">
      <c r="A33" s="392" t="s">
        <v>2412</v>
      </c>
      <c r="B33" s="310">
        <f>pasif1!B33</f>
        <v>0</v>
      </c>
      <c r="C33" s="310">
        <f>pasif1!C33</f>
        <v>0</v>
      </c>
      <c r="D33" s="310">
        <f>pasif1!D33</f>
        <v>0</v>
      </c>
      <c r="E33" s="310">
        <f>pasif1!E33</f>
        <v>0</v>
      </c>
      <c r="F33" s="310">
        <f>pasif1!F33</f>
        <v>0</v>
      </c>
      <c r="G33" s="310">
        <f>pasif1!G33</f>
        <v>0</v>
      </c>
      <c r="H33" s="415">
        <f>pasif1!H33</f>
        <v>0</v>
      </c>
      <c r="I33" s="415">
        <f>pasif1!I33</f>
        <v>0</v>
      </c>
      <c r="J33" s="241">
        <f>pasif1!J33</f>
        <v>0</v>
      </c>
    </row>
    <row r="34" spans="1:10">
      <c r="A34" s="392" t="s">
        <v>2093</v>
      </c>
      <c r="B34" s="310">
        <f>pasif1!B34</f>
        <v>245</v>
      </c>
      <c r="C34" s="310">
        <f>pasif1!C34</f>
        <v>0</v>
      </c>
      <c r="D34" s="310">
        <f>pasif1!D34</f>
        <v>88268</v>
      </c>
      <c r="E34" s="310">
        <f>pasif1!E34</f>
        <v>0</v>
      </c>
      <c r="F34" s="310">
        <f>pasif1!F34</f>
        <v>0</v>
      </c>
      <c r="G34" s="310">
        <f>pasif1!G34</f>
        <v>0</v>
      </c>
      <c r="H34" s="415">
        <f>pasif1!H34</f>
        <v>0</v>
      </c>
      <c r="I34" s="415">
        <f>pasif1!I34</f>
        <v>0</v>
      </c>
      <c r="J34" s="241">
        <f>pasif1!J34</f>
        <v>88513</v>
      </c>
    </row>
    <row r="35" spans="1:10">
      <c r="A35" s="392" t="s">
        <v>2094</v>
      </c>
      <c r="B35" s="310">
        <f>pasif1!B35</f>
        <v>9662</v>
      </c>
      <c r="C35" s="310">
        <f>pasif1!C35</f>
        <v>0</v>
      </c>
      <c r="D35" s="310">
        <f>pasif1!D35</f>
        <v>695720</v>
      </c>
      <c r="E35" s="310">
        <f>pasif1!E35</f>
        <v>0</v>
      </c>
      <c r="F35" s="310">
        <f>pasif1!F35</f>
        <v>0</v>
      </c>
      <c r="G35" s="310">
        <f>pasif1!G35</f>
        <v>0</v>
      </c>
      <c r="H35" s="415">
        <f>pasif1!H35</f>
        <v>0</v>
      </c>
      <c r="I35" s="415">
        <f>pasif1!I35</f>
        <v>0</v>
      </c>
      <c r="J35" s="241">
        <f>pasif1!J35</f>
        <v>705382</v>
      </c>
    </row>
    <row r="36" spans="1:10">
      <c r="A36" s="392" t="s">
        <v>2413</v>
      </c>
      <c r="B36" s="310">
        <f>pasif1!B36</f>
        <v>64</v>
      </c>
      <c r="C36" s="310">
        <f>pasif1!C36</f>
        <v>0</v>
      </c>
      <c r="D36" s="310">
        <f>pasif1!D36</f>
        <v>0</v>
      </c>
      <c r="E36" s="310">
        <f>pasif1!E36</f>
        <v>0</v>
      </c>
      <c r="F36" s="310">
        <f>pasif1!F36</f>
        <v>0</v>
      </c>
      <c r="G36" s="310">
        <f>pasif1!G36</f>
        <v>0</v>
      </c>
      <c r="H36" s="415">
        <f>pasif1!H36</f>
        <v>0</v>
      </c>
      <c r="I36" s="415">
        <f>pasif1!I36</f>
        <v>0</v>
      </c>
      <c r="J36" s="241">
        <f>pasif1!J36</f>
        <v>64</v>
      </c>
    </row>
    <row r="37" spans="1:10">
      <c r="A37" s="392" t="s">
        <v>1433</v>
      </c>
      <c r="B37" s="310">
        <f>pasif1!B37</f>
        <v>0</v>
      </c>
      <c r="C37" s="310">
        <f>pasif1!C37</f>
        <v>0</v>
      </c>
      <c r="D37" s="310">
        <f>pasif1!D37</f>
        <v>0</v>
      </c>
      <c r="E37" s="310">
        <f>pasif1!E37</f>
        <v>0</v>
      </c>
      <c r="F37" s="310">
        <f>pasif1!F37</f>
        <v>0</v>
      </c>
      <c r="G37" s="310">
        <f>pasif1!G37</f>
        <v>0</v>
      </c>
      <c r="H37" s="415">
        <f>pasif1!H37</f>
        <v>0</v>
      </c>
      <c r="I37" s="415">
        <f>pasif1!I37</f>
        <v>0</v>
      </c>
      <c r="J37" s="241">
        <f>pasif1!J37</f>
        <v>0</v>
      </c>
    </row>
    <row r="38" spans="1:10">
      <c r="A38" s="393" t="s">
        <v>106</v>
      </c>
      <c r="B38" s="265">
        <f>pasif1!B38</f>
        <v>627737</v>
      </c>
      <c r="C38" s="265">
        <f>pasif1!C38</f>
        <v>0</v>
      </c>
      <c r="D38" s="265">
        <f>pasif1!D38</f>
        <v>1455821</v>
      </c>
      <c r="E38" s="265">
        <f>pasif1!E38</f>
        <v>2546977</v>
      </c>
      <c r="F38" s="265">
        <f>pasif1!F38</f>
        <v>583714</v>
      </c>
      <c r="G38" s="265">
        <f>pasif1!G38</f>
        <v>91990</v>
      </c>
      <c r="H38" s="398">
        <f>pasif1!H38</f>
        <v>7245</v>
      </c>
      <c r="I38" s="398">
        <f>pasif1!I38</f>
        <v>0</v>
      </c>
      <c r="J38" s="326">
        <f>pasif1!J38</f>
        <v>5313484</v>
      </c>
    </row>
    <row r="39" spans="1:10" ht="11.25" customHeight="1">
      <c r="A39" s="4"/>
    </row>
    <row r="40" spans="1:10" ht="15.75">
      <c r="A40" s="283" t="s">
        <v>2414</v>
      </c>
    </row>
    <row r="41" spans="1:10" ht="11.25" customHeight="1"/>
    <row r="42" spans="1:10" ht="12.75" customHeight="1">
      <c r="A42" s="1441" t="s">
        <v>2415</v>
      </c>
      <c r="B42" s="1289" t="s">
        <v>2416</v>
      </c>
      <c r="C42" s="1289"/>
      <c r="D42" s="1448" t="s">
        <v>2417</v>
      </c>
      <c r="E42" s="1449"/>
    </row>
    <row r="43" spans="1:10">
      <c r="A43" s="1442"/>
      <c r="B43" s="268" t="s">
        <v>649</v>
      </c>
      <c r="C43" s="268" t="s">
        <v>648</v>
      </c>
      <c r="D43" s="268" t="s">
        <v>649</v>
      </c>
      <c r="E43" s="250" t="s">
        <v>648</v>
      </c>
    </row>
    <row r="44" spans="1:10">
      <c r="A44" s="437" t="s">
        <v>2405</v>
      </c>
      <c r="B44" s="311">
        <f>+pasif1!B44</f>
        <v>180197</v>
      </c>
      <c r="C44" s="311">
        <f>+pasif1!C44</f>
        <v>150168</v>
      </c>
      <c r="D44" s="310">
        <f>+pasif1!D44</f>
        <v>738063</v>
      </c>
      <c r="E44" s="313">
        <f>+pasif1!E44</f>
        <v>837140</v>
      </c>
    </row>
    <row r="45" spans="1:10">
      <c r="A45" s="437" t="s">
        <v>2418</v>
      </c>
      <c r="B45" s="311">
        <f>+pasif1!B45</f>
        <v>202924</v>
      </c>
      <c r="C45" s="311">
        <f>+pasif1!C45</f>
        <v>162707</v>
      </c>
      <c r="D45" s="310">
        <f>+pasif1!D45</f>
        <v>950645</v>
      </c>
      <c r="E45" s="313">
        <f>+pasif1!E45</f>
        <v>1072316</v>
      </c>
    </row>
    <row r="46" spans="1:10">
      <c r="A46" s="437" t="s">
        <v>2419</v>
      </c>
      <c r="B46" s="311">
        <f>+pasif1!B46</f>
        <v>0</v>
      </c>
      <c r="C46" s="311">
        <f>+pasif1!C46</f>
        <v>0</v>
      </c>
      <c r="D46" s="310">
        <f>+pasif1!D46</f>
        <v>0</v>
      </c>
      <c r="E46" s="313">
        <f>+pasif1!E46</f>
        <v>0</v>
      </c>
    </row>
    <row r="47" spans="1:10" ht="24">
      <c r="A47" s="444" t="s">
        <v>2420</v>
      </c>
      <c r="B47" s="311">
        <f>+pasif1!B47</f>
        <v>0</v>
      </c>
      <c r="C47" s="311">
        <f>+pasif1!C47</f>
        <v>0</v>
      </c>
      <c r="D47" s="310">
        <f>+pasif1!D47</f>
        <v>0</v>
      </c>
      <c r="E47" s="313">
        <f>+pasif1!E47</f>
        <v>0</v>
      </c>
    </row>
    <row r="48" spans="1:10" ht="24">
      <c r="A48" s="278" t="s">
        <v>2421</v>
      </c>
      <c r="B48" s="315">
        <f>+pasif1!B48</f>
        <v>0</v>
      </c>
      <c r="C48" s="315">
        <f>+pasif1!C48</f>
        <v>0</v>
      </c>
      <c r="D48" s="352">
        <f>+pasif1!D48</f>
        <v>0</v>
      </c>
      <c r="E48" s="353">
        <f>+pasif1!E48</f>
        <v>0</v>
      </c>
    </row>
    <row r="49" spans="1:5">
      <c r="A49" s="4"/>
    </row>
    <row r="50" spans="1:5" ht="15.75">
      <c r="A50" s="283" t="s">
        <v>2422</v>
      </c>
    </row>
    <row r="51" spans="1:5" ht="9.75" customHeight="1">
      <c r="A51" s="245"/>
    </row>
    <row r="52" spans="1:5" ht="15">
      <c r="A52" s="1218"/>
      <c r="B52" s="1222" t="s">
        <v>649</v>
      </c>
      <c r="C52" s="1233" t="s">
        <v>648</v>
      </c>
    </row>
    <row r="53" spans="1:5">
      <c r="A53" s="437" t="s">
        <v>2423</v>
      </c>
      <c r="B53" s="310">
        <f>+pasif1!B53</f>
        <v>0</v>
      </c>
      <c r="C53" s="313">
        <f>+pasif1!C53</f>
        <v>0</v>
      </c>
    </row>
    <row r="54" spans="1:5" ht="25.5" customHeight="1">
      <c r="A54" s="263" t="s">
        <v>2424</v>
      </c>
      <c r="B54" s="349">
        <f>+pasif1!B54</f>
        <v>206204</v>
      </c>
      <c r="C54" s="350">
        <f>+pasif1!C54</f>
        <v>17572</v>
      </c>
    </row>
    <row r="55" spans="1:5" ht="60">
      <c r="A55" s="263" t="s">
        <v>2425</v>
      </c>
      <c r="B55" s="349">
        <f>+pasif1!B55</f>
        <v>9345</v>
      </c>
      <c r="C55" s="350">
        <f>+pasif1!C55</f>
        <v>3470</v>
      </c>
    </row>
    <row r="56" spans="1:5" ht="36">
      <c r="A56" s="263" t="s">
        <v>2426</v>
      </c>
      <c r="B56" s="349">
        <f>+pasif1!B56</f>
        <v>0</v>
      </c>
      <c r="C56" s="350">
        <f>+pasif1!C56</f>
        <v>0</v>
      </c>
    </row>
    <row r="57" spans="1:5" ht="24">
      <c r="A57" s="278" t="s">
        <v>2427</v>
      </c>
      <c r="B57" s="352">
        <f>+pasif1!B57</f>
        <v>0</v>
      </c>
      <c r="C57" s="353">
        <f>+pasif1!C57</f>
        <v>0</v>
      </c>
    </row>
    <row r="58" spans="1:5">
      <c r="A58" s="4"/>
    </row>
    <row r="59" spans="1:5" ht="15.75">
      <c r="A59" s="283" t="s">
        <v>2428</v>
      </c>
    </row>
    <row r="61" spans="1:5">
      <c r="A61" s="1439" t="s">
        <v>2429</v>
      </c>
      <c r="B61" s="1289" t="s">
        <v>649</v>
      </c>
      <c r="C61" s="1289"/>
      <c r="D61" s="1289" t="s">
        <v>648</v>
      </c>
      <c r="E61" s="1290"/>
    </row>
    <row r="62" spans="1:5">
      <c r="A62" s="1440"/>
      <c r="B62" s="268" t="s">
        <v>104</v>
      </c>
      <c r="C62" s="268" t="s">
        <v>105</v>
      </c>
      <c r="D62" s="268" t="s">
        <v>104</v>
      </c>
      <c r="E62" s="269" t="s">
        <v>105</v>
      </c>
    </row>
    <row r="63" spans="1:5">
      <c r="A63" s="330" t="s">
        <v>2086</v>
      </c>
      <c r="B63" s="311">
        <f>pasif1!B63</f>
        <v>12</v>
      </c>
      <c r="C63" s="311">
        <f>pasif1!C63</f>
        <v>0</v>
      </c>
      <c r="D63" s="311">
        <f>pasif1!D63</f>
        <v>758</v>
      </c>
      <c r="E63" s="312">
        <f>pasif1!E63</f>
        <v>79</v>
      </c>
    </row>
    <row r="64" spans="1:5">
      <c r="A64" s="330" t="s">
        <v>2087</v>
      </c>
      <c r="B64" s="311">
        <f>pasif1!B64</f>
        <v>0</v>
      </c>
      <c r="C64" s="311">
        <f>pasif1!C64</f>
        <v>3238</v>
      </c>
      <c r="D64" s="311">
        <f>pasif1!D64</f>
        <v>0</v>
      </c>
      <c r="E64" s="312">
        <f>pasif1!E64</f>
        <v>1589</v>
      </c>
    </row>
    <row r="65" spans="1:5">
      <c r="A65" s="330" t="s">
        <v>2430</v>
      </c>
      <c r="B65" s="311">
        <f>pasif1!B65</f>
        <v>0</v>
      </c>
      <c r="C65" s="311">
        <f>pasif1!C65</f>
        <v>0</v>
      </c>
      <c r="D65" s="311">
        <f>pasif1!D65</f>
        <v>0</v>
      </c>
      <c r="E65" s="312">
        <f>pasif1!E65</f>
        <v>648</v>
      </c>
    </row>
    <row r="66" spans="1:5">
      <c r="A66" s="330" t="s">
        <v>2089</v>
      </c>
      <c r="B66" s="311">
        <f>pasif1!B66</f>
        <v>0</v>
      </c>
      <c r="C66" s="311">
        <f>pasif1!C66</f>
        <v>476</v>
      </c>
      <c r="D66" s="311">
        <f>pasif1!D66</f>
        <v>0</v>
      </c>
      <c r="E66" s="312">
        <f>pasif1!E66</f>
        <v>1203</v>
      </c>
    </row>
    <row r="67" spans="1:5">
      <c r="A67" s="330" t="s">
        <v>1433</v>
      </c>
      <c r="B67" s="311">
        <f>pasif1!B67</f>
        <v>0</v>
      </c>
      <c r="C67" s="311">
        <f>pasif1!C67</f>
        <v>0</v>
      </c>
      <c r="D67" s="311">
        <f>pasif1!D67</f>
        <v>0</v>
      </c>
      <c r="E67" s="312">
        <f>pasif1!E67</f>
        <v>0</v>
      </c>
    </row>
    <row r="68" spans="1:5">
      <c r="A68" s="278" t="s">
        <v>106</v>
      </c>
      <c r="B68" s="279">
        <f>pasif1!B68</f>
        <v>12</v>
      </c>
      <c r="C68" s="279">
        <f>pasif1!C68</f>
        <v>3714</v>
      </c>
      <c r="D68" s="279">
        <f>pasif1!D68</f>
        <v>758</v>
      </c>
      <c r="E68" s="285">
        <f>pasif1!E68</f>
        <v>3519</v>
      </c>
    </row>
    <row r="69" spans="1:5">
      <c r="A69" s="319"/>
      <c r="B69" s="320"/>
      <c r="C69" s="320"/>
      <c r="D69" s="320"/>
      <c r="E69" s="320"/>
    </row>
    <row r="70" spans="1:5" ht="15.75">
      <c r="A70" s="283" t="s">
        <v>2431</v>
      </c>
    </row>
    <row r="71" spans="1:5" ht="10.5" customHeight="1">
      <c r="A71" s="319"/>
      <c r="B71" s="327"/>
      <c r="C71" s="327"/>
      <c r="D71" s="327"/>
      <c r="E71" s="327"/>
    </row>
    <row r="72" spans="1:5" ht="15">
      <c r="A72" s="1234"/>
      <c r="B72" s="1289" t="s">
        <v>649</v>
      </c>
      <c r="C72" s="1289"/>
      <c r="D72" s="1289" t="s">
        <v>648</v>
      </c>
      <c r="E72" s="1290"/>
    </row>
    <row r="73" spans="1:5" ht="15">
      <c r="A73" s="1235"/>
      <c r="B73" s="268" t="s">
        <v>104</v>
      </c>
      <c r="C73" s="268" t="s">
        <v>105</v>
      </c>
      <c r="D73" s="268" t="s">
        <v>104</v>
      </c>
      <c r="E73" s="269" t="s">
        <v>105</v>
      </c>
    </row>
    <row r="74" spans="1:5">
      <c r="A74" s="242" t="s">
        <v>2432</v>
      </c>
      <c r="B74" s="311">
        <f>pasif1!B74</f>
        <v>0</v>
      </c>
      <c r="C74" s="311">
        <f>pasif1!C74</f>
        <v>0</v>
      </c>
      <c r="D74" s="311">
        <f>pasif1!D74</f>
        <v>0</v>
      </c>
      <c r="E74" s="312">
        <f>pasif1!E74</f>
        <v>0</v>
      </c>
    </row>
    <row r="75" spans="1:5">
      <c r="A75" s="242" t="s">
        <v>2433</v>
      </c>
      <c r="B75" s="321">
        <f>pasif1!B75</f>
        <v>0</v>
      </c>
      <c r="C75" s="321">
        <f>pasif1!C75</f>
        <v>6276</v>
      </c>
      <c r="D75" s="321">
        <f>pasif1!D75</f>
        <v>0</v>
      </c>
      <c r="E75" s="416">
        <f>pasif1!E75</f>
        <v>5759</v>
      </c>
    </row>
    <row r="76" spans="1:5">
      <c r="A76" s="242" t="s">
        <v>2434</v>
      </c>
      <c r="B76" s="321">
        <f>pasif1!B76</f>
        <v>16154</v>
      </c>
      <c r="C76" s="321">
        <f>pasif1!C76</f>
        <v>122359</v>
      </c>
      <c r="D76" s="321">
        <f>pasif1!D76</f>
        <v>11604</v>
      </c>
      <c r="E76" s="416">
        <f>pasif1!E76</f>
        <v>155770</v>
      </c>
    </row>
    <row r="77" spans="1:5">
      <c r="A77" s="278" t="s">
        <v>106</v>
      </c>
      <c r="B77" s="265">
        <f>pasif1!B77</f>
        <v>16154</v>
      </c>
      <c r="C77" s="265">
        <f>pasif1!C77</f>
        <v>128635</v>
      </c>
      <c r="D77" s="265">
        <f>pasif1!D77</f>
        <v>11604</v>
      </c>
      <c r="E77" s="326">
        <f>pasif1!E77</f>
        <v>161529</v>
      </c>
    </row>
    <row r="78" spans="1:5">
      <c r="A78" s="319"/>
      <c r="B78" s="327"/>
      <c r="C78" s="327"/>
      <c r="D78" s="327"/>
      <c r="E78" s="327"/>
    </row>
    <row r="79" spans="1:5" ht="15.75">
      <c r="A79" s="283" t="s">
        <v>2435</v>
      </c>
    </row>
    <row r="80" spans="1:5" ht="11.25" customHeight="1">
      <c r="A80" s="245"/>
    </row>
    <row r="81" spans="1:5" ht="15">
      <c r="A81" s="1234"/>
      <c r="B81" s="1289" t="s">
        <v>649</v>
      </c>
      <c r="C81" s="1289"/>
      <c r="D81" s="1289" t="s">
        <v>648</v>
      </c>
      <c r="E81" s="1290"/>
    </row>
    <row r="82" spans="1:5" ht="15">
      <c r="A82" s="1235"/>
      <c r="B82" s="268" t="s">
        <v>104</v>
      </c>
      <c r="C82" s="268" t="s">
        <v>105</v>
      </c>
      <c r="D82" s="268" t="s">
        <v>104</v>
      </c>
      <c r="E82" s="269" t="s">
        <v>105</v>
      </c>
    </row>
    <row r="83" spans="1:5">
      <c r="A83" s="242" t="s">
        <v>2141</v>
      </c>
      <c r="B83" s="311">
        <f>pasif1!B83</f>
        <v>16154</v>
      </c>
      <c r="C83" s="311">
        <f>pasif1!C83</f>
        <v>128635</v>
      </c>
      <c r="D83" s="311">
        <f>pasif1!D83</f>
        <v>11604</v>
      </c>
      <c r="E83" s="312">
        <f>pasif1!E83</f>
        <v>161529</v>
      </c>
    </row>
    <row r="84" spans="1:5">
      <c r="A84" s="317" t="s">
        <v>2436</v>
      </c>
      <c r="B84" s="311">
        <f>pasif1!B84</f>
        <v>0</v>
      </c>
      <c r="C84" s="311">
        <f>pasif1!C84</f>
        <v>0</v>
      </c>
      <c r="D84" s="311">
        <f>pasif1!D84</f>
        <v>0</v>
      </c>
      <c r="E84" s="312">
        <f>pasif1!E84</f>
        <v>0</v>
      </c>
    </row>
    <row r="85" spans="1:5">
      <c r="A85" s="278" t="s">
        <v>106</v>
      </c>
      <c r="B85" s="279">
        <f>pasif1!B85</f>
        <v>16154</v>
      </c>
      <c r="C85" s="279">
        <f>pasif1!C85</f>
        <v>128635</v>
      </c>
      <c r="D85" s="279">
        <f>pasif1!D85</f>
        <v>11604</v>
      </c>
      <c r="E85" s="285">
        <f>pasif1!E85</f>
        <v>161529</v>
      </c>
    </row>
    <row r="86" spans="1:5">
      <c r="A86" s="4"/>
    </row>
    <row r="87" spans="1:5" ht="15.75">
      <c r="A87" s="283" t="s">
        <v>2437</v>
      </c>
    </row>
    <row r="88" spans="1:5" ht="15">
      <c r="A88" s="364"/>
    </row>
    <row r="89" spans="1:5">
      <c r="A89" s="1439" t="s">
        <v>1494</v>
      </c>
      <c r="B89" s="1289" t="s">
        <v>649</v>
      </c>
      <c r="C89" s="1289"/>
      <c r="D89" s="1289" t="s">
        <v>648</v>
      </c>
      <c r="E89" s="1290"/>
    </row>
    <row r="90" spans="1:5">
      <c r="A90" s="1440"/>
      <c r="B90" s="268" t="s">
        <v>104</v>
      </c>
      <c r="C90" s="268" t="s">
        <v>105</v>
      </c>
      <c r="D90" s="268" t="s">
        <v>104</v>
      </c>
      <c r="E90" s="269" t="s">
        <v>105</v>
      </c>
    </row>
    <row r="91" spans="1:5">
      <c r="A91" s="244" t="s">
        <v>106</v>
      </c>
      <c r="B91" s="240">
        <f>pasif1!B91</f>
        <v>0</v>
      </c>
      <c r="C91" s="240">
        <f>pasif1!C91</f>
        <v>0</v>
      </c>
      <c r="D91" s="240">
        <f>pasif1!D91</f>
        <v>0</v>
      </c>
      <c r="E91" s="241">
        <f>pasif1!E91</f>
        <v>0</v>
      </c>
    </row>
    <row r="92" spans="1:5">
      <c r="A92" s="417" t="s">
        <v>2263</v>
      </c>
      <c r="B92" s="418">
        <f>pasif1!B92</f>
        <v>0</v>
      </c>
      <c r="C92" s="418">
        <f>pasif1!C92</f>
        <v>0</v>
      </c>
      <c r="D92" s="418">
        <f>pasif1!D92</f>
        <v>0</v>
      </c>
      <c r="E92" s="419">
        <f>pasif1!E92</f>
        <v>0</v>
      </c>
    </row>
    <row r="93" spans="1:5">
      <c r="A93" s="417" t="s">
        <v>2264</v>
      </c>
      <c r="B93" s="310">
        <f>pasif1!B93</f>
        <v>0</v>
      </c>
      <c r="C93" s="310">
        <f>pasif1!C93</f>
        <v>0</v>
      </c>
      <c r="D93" s="310">
        <f>pasif1!D93</f>
        <v>0</v>
      </c>
      <c r="E93" s="313">
        <f>pasif1!E93</f>
        <v>0</v>
      </c>
    </row>
    <row r="94" spans="1:5">
      <c r="A94" s="420" t="s">
        <v>2265</v>
      </c>
      <c r="B94" s="352">
        <f>pasif1!B94</f>
        <v>0</v>
      </c>
      <c r="C94" s="352">
        <f>pasif1!C94</f>
        <v>0</v>
      </c>
      <c r="D94" s="352">
        <f>pasif1!D94</f>
        <v>0</v>
      </c>
      <c r="E94" s="353">
        <f>pasif1!E94</f>
        <v>0</v>
      </c>
    </row>
    <row r="95" spans="1:5">
      <c r="A95" s="4"/>
    </row>
    <row r="96" spans="1:5" ht="15.75">
      <c r="A96" s="283" t="s">
        <v>2438</v>
      </c>
    </row>
    <row r="97" spans="1:3" ht="9.75" customHeight="1">
      <c r="A97" s="4"/>
    </row>
    <row r="98" spans="1:3" ht="15.75">
      <c r="A98" s="283" t="s">
        <v>2439</v>
      </c>
    </row>
    <row r="99" spans="1:3" ht="9.75" customHeight="1">
      <c r="A99" s="245"/>
    </row>
    <row r="100" spans="1:3" ht="15">
      <c r="A100" s="231"/>
      <c r="B100" s="1206" t="s">
        <v>649</v>
      </c>
      <c r="C100" s="1207" t="s">
        <v>648</v>
      </c>
    </row>
    <row r="101" spans="1:3">
      <c r="A101" s="242" t="s">
        <v>2440</v>
      </c>
      <c r="B101" s="311">
        <f>pasif1!B101</f>
        <v>13005</v>
      </c>
      <c r="C101" s="312">
        <f>pasif1!C101</f>
        <v>13042</v>
      </c>
    </row>
    <row r="102" spans="1:3">
      <c r="A102" s="242" t="s">
        <v>2441</v>
      </c>
      <c r="B102" s="311">
        <f>pasif1!B102</f>
        <v>9398</v>
      </c>
      <c r="C102" s="312">
        <f>pasif1!C102</f>
        <v>7219</v>
      </c>
    </row>
    <row r="103" spans="1:3">
      <c r="A103" s="242" t="s">
        <v>2442</v>
      </c>
      <c r="B103" s="311">
        <f>pasif1!B103</f>
        <v>63</v>
      </c>
      <c r="C103" s="312">
        <f>pasif1!C103</f>
        <v>63</v>
      </c>
    </row>
    <row r="104" spans="1:3">
      <c r="A104" s="242" t="s">
        <v>2443</v>
      </c>
      <c r="B104" s="311">
        <f>pasif1!B104</f>
        <v>3734</v>
      </c>
      <c r="C104" s="312">
        <f>pasif1!C104</f>
        <v>2567</v>
      </c>
    </row>
    <row r="105" spans="1:3">
      <c r="A105" s="242" t="s">
        <v>2444</v>
      </c>
      <c r="B105" s="311">
        <f>pasif1!B105</f>
        <v>163</v>
      </c>
      <c r="C105" s="312">
        <f>pasif1!C105</f>
        <v>312</v>
      </c>
    </row>
    <row r="106" spans="1:3">
      <c r="A106" s="406" t="s">
        <v>2445</v>
      </c>
      <c r="B106" s="311">
        <f>pasif1!B106</f>
        <v>1249</v>
      </c>
      <c r="C106" s="312">
        <f>pasif1!C106</f>
        <v>1284</v>
      </c>
    </row>
    <row r="107" spans="1:3">
      <c r="A107" s="407" t="s">
        <v>1433</v>
      </c>
      <c r="B107" s="311">
        <f>pasif1!B107</f>
        <v>1092</v>
      </c>
      <c r="C107" s="312">
        <f>pasif1!C107</f>
        <v>1672</v>
      </c>
    </row>
    <row r="108" spans="1:3">
      <c r="A108" s="278" t="s">
        <v>106</v>
      </c>
      <c r="B108" s="279">
        <f>pasif1!B108</f>
        <v>28704</v>
      </c>
      <c r="C108" s="285">
        <f>pasif1!C108</f>
        <v>26159</v>
      </c>
    </row>
    <row r="109" spans="1:3" ht="16.5" customHeight="1">
      <c r="A109" s="4"/>
    </row>
    <row r="110" spans="1:3" ht="15.75">
      <c r="A110" s="283" t="s">
        <v>2446</v>
      </c>
    </row>
    <row r="111" spans="1:3" ht="9.75" customHeight="1">
      <c r="A111" s="245"/>
    </row>
    <row r="112" spans="1:3" ht="15">
      <c r="A112" s="231"/>
      <c r="B112" s="1206" t="s">
        <v>649</v>
      </c>
      <c r="C112" s="1207" t="s">
        <v>648</v>
      </c>
    </row>
    <row r="113" spans="1:5">
      <c r="A113" s="242" t="s">
        <v>2447</v>
      </c>
      <c r="B113" s="311">
        <f>pasif1!B113</f>
        <v>712</v>
      </c>
      <c r="C113" s="312">
        <f>pasif1!C113</f>
        <v>638</v>
      </c>
    </row>
    <row r="114" spans="1:5">
      <c r="A114" s="242" t="s">
        <v>2448</v>
      </c>
      <c r="B114" s="311">
        <f>pasif1!B114</f>
        <v>1580</v>
      </c>
      <c r="C114" s="312">
        <f>pasif1!C114</f>
        <v>1421</v>
      </c>
    </row>
    <row r="115" spans="1:5">
      <c r="A115" s="242" t="s">
        <v>2449</v>
      </c>
      <c r="B115" s="311">
        <f>pasif1!B115</f>
        <v>25</v>
      </c>
      <c r="C115" s="312">
        <f>pasif1!C115</f>
        <v>22</v>
      </c>
    </row>
    <row r="116" spans="1:5">
      <c r="A116" s="242" t="s">
        <v>2450</v>
      </c>
      <c r="B116" s="311">
        <f>pasif1!B116</f>
        <v>51</v>
      </c>
      <c r="C116" s="312">
        <f>pasif1!C116</f>
        <v>44</v>
      </c>
    </row>
    <row r="117" spans="1:5" ht="24">
      <c r="A117" s="242" t="s">
        <v>2451</v>
      </c>
      <c r="B117" s="311">
        <f>pasif1!B117</f>
        <v>0</v>
      </c>
      <c r="C117" s="312">
        <f>pasif1!C117</f>
        <v>0</v>
      </c>
    </row>
    <row r="118" spans="1:5" ht="24">
      <c r="A118" s="242" t="s">
        <v>2452</v>
      </c>
      <c r="B118" s="311">
        <f>pasif1!B118</f>
        <v>0</v>
      </c>
      <c r="C118" s="312">
        <f>pasif1!C118</f>
        <v>0</v>
      </c>
    </row>
    <row r="119" spans="1:5">
      <c r="A119" s="242" t="s">
        <v>2453</v>
      </c>
      <c r="B119" s="311">
        <f>pasif1!B119</f>
        <v>0</v>
      </c>
      <c r="C119" s="312">
        <f>pasif1!C119</f>
        <v>0</v>
      </c>
    </row>
    <row r="120" spans="1:5">
      <c r="A120" s="242" t="s">
        <v>2454</v>
      </c>
      <c r="B120" s="311">
        <f>pasif1!B120</f>
        <v>0</v>
      </c>
      <c r="C120" s="312">
        <f>pasif1!C120</f>
        <v>0</v>
      </c>
    </row>
    <row r="121" spans="1:5">
      <c r="A121" s="407" t="s">
        <v>1433</v>
      </c>
      <c r="B121" s="311">
        <f>pasif1!B121</f>
        <v>0</v>
      </c>
      <c r="C121" s="312">
        <f>pasif1!C121</f>
        <v>0</v>
      </c>
    </row>
    <row r="122" spans="1:5">
      <c r="A122" s="278" t="s">
        <v>106</v>
      </c>
      <c r="B122" s="279">
        <f>pasif1!B122</f>
        <v>2368</v>
      </c>
      <c r="C122" s="285">
        <f>pasif1!C122</f>
        <v>2125</v>
      </c>
    </row>
    <row r="123" spans="1:5" ht="9.75" customHeight="1">
      <c r="A123" s="4"/>
    </row>
    <row r="124" spans="1:5" s="603" customFormat="1" ht="15.75">
      <c r="A124" s="485" t="s">
        <v>2455</v>
      </c>
    </row>
    <row r="125" spans="1:5" s="603" customFormat="1" ht="9.75" customHeight="1">
      <c r="A125" s="485"/>
    </row>
    <row r="126" spans="1:5" s="603" customFormat="1">
      <c r="A126" s="1425"/>
      <c r="B126" s="1446" t="s">
        <v>649</v>
      </c>
      <c r="C126" s="1446"/>
      <c r="D126" s="1446" t="s">
        <v>648</v>
      </c>
      <c r="E126" s="1447"/>
    </row>
    <row r="127" spans="1:5" s="603" customFormat="1">
      <c r="A127" s="1426"/>
      <c r="B127" s="1111" t="s">
        <v>104</v>
      </c>
      <c r="C127" s="528" t="s">
        <v>105</v>
      </c>
      <c r="D127" s="1111" t="s">
        <v>104</v>
      </c>
      <c r="E127" s="529" t="s">
        <v>105</v>
      </c>
    </row>
    <row r="128" spans="1:5" s="603" customFormat="1" ht="24">
      <c r="A128" s="630" t="s">
        <v>2456</v>
      </c>
      <c r="B128" s="624">
        <f>+pasif1!B128</f>
        <v>0</v>
      </c>
      <c r="C128" s="624">
        <f>+pasif1!C128</f>
        <v>0</v>
      </c>
      <c r="D128" s="624">
        <f>+pasif1!D128</f>
        <v>0</v>
      </c>
      <c r="E128" s="625">
        <f>+pasif1!E128</f>
        <v>0</v>
      </c>
    </row>
    <row r="129" spans="1:5" s="603" customFormat="1">
      <c r="A129" s="530" t="s">
        <v>2457</v>
      </c>
      <c r="B129" s="912">
        <f>+pasif1!B129</f>
        <v>0</v>
      </c>
      <c r="C129" s="691">
        <f>+pasif1!C129</f>
        <v>0</v>
      </c>
      <c r="D129" s="912">
        <f>+pasif1!D129</f>
        <v>0</v>
      </c>
      <c r="E129" s="713">
        <f>+pasif1!E129</f>
        <v>0</v>
      </c>
    </row>
    <row r="130" spans="1:5" s="603" customFormat="1">
      <c r="A130" s="530" t="s">
        <v>2458</v>
      </c>
      <c r="B130" s="912">
        <f>+pasif1!B130</f>
        <v>0</v>
      </c>
      <c r="C130" s="691">
        <f>+pasif1!C130</f>
        <v>0</v>
      </c>
      <c r="D130" s="912">
        <f>+pasif1!D130</f>
        <v>0</v>
      </c>
      <c r="E130" s="713">
        <f>+pasif1!E130</f>
        <v>0</v>
      </c>
    </row>
    <row r="131" spans="1:5" s="603" customFormat="1" ht="24">
      <c r="A131" s="630" t="s">
        <v>2459</v>
      </c>
      <c r="B131" s="624">
        <f>+pasif1!B131</f>
        <v>0</v>
      </c>
      <c r="C131" s="624">
        <f>+pasif1!C131</f>
        <v>0</v>
      </c>
      <c r="D131" s="624">
        <f>+pasif1!D131</f>
        <v>0</v>
      </c>
      <c r="E131" s="625">
        <f>+pasif1!E131</f>
        <v>0</v>
      </c>
    </row>
    <row r="132" spans="1:5" s="603" customFormat="1">
      <c r="A132" s="530" t="s">
        <v>2457</v>
      </c>
      <c r="B132" s="912">
        <f>+pasif1!B132</f>
        <v>0</v>
      </c>
      <c r="C132" s="691">
        <f>+pasif1!C132</f>
        <v>0</v>
      </c>
      <c r="D132" s="912">
        <f>+pasif1!D132</f>
        <v>0</v>
      </c>
      <c r="E132" s="713">
        <f>+pasif1!E132</f>
        <v>0</v>
      </c>
    </row>
    <row r="133" spans="1:5" s="603" customFormat="1">
      <c r="A133" s="530" t="s">
        <v>2458</v>
      </c>
      <c r="B133" s="1112">
        <f>+pasif1!B133</f>
        <v>0</v>
      </c>
      <c r="C133" s="696">
        <f>+pasif1!C133</f>
        <v>0</v>
      </c>
      <c r="D133" s="1112">
        <f>+pasif1!D133</f>
        <v>0</v>
      </c>
      <c r="E133" s="714">
        <f>+pasif1!E133</f>
        <v>0</v>
      </c>
    </row>
    <row r="134" spans="1:5" s="603" customFormat="1">
      <c r="A134" s="914" t="s">
        <v>106</v>
      </c>
      <c r="B134" s="880">
        <f>+pasif1!B134</f>
        <v>0</v>
      </c>
      <c r="C134" s="702">
        <f>+pasif1!C134</f>
        <v>0</v>
      </c>
      <c r="D134" s="880">
        <f>+pasif1!D134</f>
        <v>0</v>
      </c>
      <c r="E134" s="631">
        <f>+pasif1!E134</f>
        <v>0</v>
      </c>
    </row>
    <row r="135" spans="1:5" ht="9.75" customHeight="1">
      <c r="A135" s="4"/>
    </row>
    <row r="136" spans="1:5" ht="15.75">
      <c r="A136" s="283" t="s">
        <v>2460</v>
      </c>
    </row>
    <row r="137" spans="1:5" ht="9.75" customHeight="1">
      <c r="A137" s="4"/>
    </row>
    <row r="138" spans="1:5" ht="15.75">
      <c r="A138" s="283" t="s">
        <v>2461</v>
      </c>
      <c r="B138" s="283"/>
      <c r="C138" s="283"/>
    </row>
    <row r="139" spans="1:5" ht="9" customHeight="1">
      <c r="A139" s="408"/>
    </row>
    <row r="140" spans="1:5" ht="15">
      <c r="A140" s="363"/>
      <c r="B140" s="1222" t="s">
        <v>649</v>
      </c>
      <c r="C140" s="1233" t="s">
        <v>648</v>
      </c>
    </row>
    <row r="141" spans="1:5">
      <c r="A141" s="437" t="s">
        <v>2462</v>
      </c>
      <c r="B141" s="310">
        <f>pasif1!B141</f>
        <v>175000</v>
      </c>
      <c r="C141" s="313">
        <f>pasif1!C141</f>
        <v>175000</v>
      </c>
    </row>
    <row r="142" spans="1:5">
      <c r="A142" s="264" t="s">
        <v>2463</v>
      </c>
      <c r="B142" s="352">
        <f>pasif1!B142</f>
        <v>0</v>
      </c>
      <c r="C142" s="353">
        <f>pasif1!C142</f>
        <v>0</v>
      </c>
    </row>
    <row r="143" spans="1:5">
      <c r="A143" s="4"/>
    </row>
    <row r="144" spans="1:5" ht="15.75">
      <c r="A144" s="283" t="s">
        <v>2464</v>
      </c>
    </row>
    <row r="146" spans="1:10">
      <c r="A146" s="1444"/>
      <c r="B146" s="1388" t="s">
        <v>649</v>
      </c>
      <c r="C146" s="1388"/>
      <c r="D146" s="1388" t="s">
        <v>648</v>
      </c>
      <c r="E146" s="1443"/>
    </row>
    <row r="147" spans="1:10">
      <c r="A147" s="1445"/>
      <c r="B147" s="268" t="s">
        <v>104</v>
      </c>
      <c r="C147" s="268" t="s">
        <v>105</v>
      </c>
      <c r="D147" s="268" t="s">
        <v>104</v>
      </c>
      <c r="E147" s="269" t="s">
        <v>105</v>
      </c>
    </row>
    <row r="148" spans="1:10" ht="24">
      <c r="A148" s="242" t="s">
        <v>2465</v>
      </c>
      <c r="B148" s="311">
        <f>+pasif1!B148</f>
        <v>0</v>
      </c>
      <c r="C148" s="311">
        <f>+pasif1!C148</f>
        <v>0</v>
      </c>
      <c r="D148" s="311">
        <f>+pasif1!D148</f>
        <v>0</v>
      </c>
      <c r="E148" s="312">
        <f>+pasif1!E148</f>
        <v>0</v>
      </c>
    </row>
    <row r="149" spans="1:10">
      <c r="A149" s="242" t="s">
        <v>2466</v>
      </c>
      <c r="B149" s="311">
        <f>+pasif1!B149</f>
        <v>-386</v>
      </c>
      <c r="C149" s="311">
        <f>+pasif1!C149</f>
        <v>-3941</v>
      </c>
      <c r="D149" s="311">
        <f>+pasif1!D149</f>
        <v>-1056</v>
      </c>
      <c r="E149" s="312">
        <f>+pasif1!E149</f>
        <v>-699</v>
      </c>
    </row>
    <row r="150" spans="1:10">
      <c r="A150" s="317" t="s">
        <v>2467</v>
      </c>
      <c r="B150" s="311">
        <f>+pasif1!B150</f>
        <v>0</v>
      </c>
      <c r="C150" s="311">
        <f>+pasif1!C150</f>
        <v>0</v>
      </c>
      <c r="D150" s="311">
        <f>+pasif1!D150</f>
        <v>0</v>
      </c>
      <c r="E150" s="312">
        <f>+pasif1!E150</f>
        <v>0</v>
      </c>
    </row>
    <row r="151" spans="1:10">
      <c r="A151" s="278" t="s">
        <v>106</v>
      </c>
      <c r="B151" s="279">
        <f>+pasif1!B151</f>
        <v>-386</v>
      </c>
      <c r="C151" s="279">
        <f>+pasif1!C151</f>
        <v>-3941</v>
      </c>
      <c r="D151" s="279">
        <f>+pasif1!D151</f>
        <v>-1056</v>
      </c>
      <c r="E151" s="285">
        <f>+pasif1!E151</f>
        <v>-699</v>
      </c>
    </row>
  </sheetData>
  <sheetProtection password="CF27" sheet="1"/>
  <mergeCells count="19">
    <mergeCell ref="A42:A43"/>
    <mergeCell ref="B42:C42"/>
    <mergeCell ref="D42:E42"/>
    <mergeCell ref="B61:C61"/>
    <mergeCell ref="D61:E61"/>
    <mergeCell ref="A61:A62"/>
    <mergeCell ref="B72:C72"/>
    <mergeCell ref="D72:E72"/>
    <mergeCell ref="A89:A90"/>
    <mergeCell ref="B89:C89"/>
    <mergeCell ref="D89:E89"/>
    <mergeCell ref="B81:C81"/>
    <mergeCell ref="D81:E81"/>
    <mergeCell ref="A146:A147"/>
    <mergeCell ref="B146:C146"/>
    <mergeCell ref="D146:E146"/>
    <mergeCell ref="A126:A127"/>
    <mergeCell ref="B126:C126"/>
    <mergeCell ref="D126:E126"/>
  </mergeCells>
  <phoneticPr fontId="0" type="noConversion"/>
  <pageMargins left="0.54" right="0.64" top="0.41" bottom="0.45" header="0.28000000000000003" footer="0.27"/>
  <pageSetup paperSize="9" scale="85" orientation="landscape" r:id="rId1"/>
  <headerFooter alignWithMargins="0">
    <oddFooter>&amp;C&amp;A-&amp;P</oddFooter>
  </headerFooter>
  <rowBreaks count="3" manualBreakCount="3">
    <brk id="39" max="9" man="1"/>
    <brk id="69" max="9" man="1"/>
    <brk id="109" max="9" man="1"/>
  </rowBreaks>
  <ignoredErrors>
    <ignoredError sqref="B92:E94 B63:E67 B74:E76" unlockedFormula="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8"/>
  <sheetViews>
    <sheetView view="pageBreakPreview" zoomScale="80" zoomScaleNormal="80" zoomScaleSheetLayoutView="80" workbookViewId="0">
      <pane xSplit="1" ySplit="7" topLeftCell="B8" activePane="bottomRight" state="frozen"/>
      <selection pane="topRight"/>
      <selection pane="bottomLeft"/>
      <selection pane="bottomRight"/>
    </sheetView>
  </sheetViews>
  <sheetFormatPr defaultColWidth="9.140625" defaultRowHeight="14.25"/>
  <cols>
    <col min="1" max="1" width="74.140625" style="29" customWidth="1"/>
    <col min="2" max="2" width="6" style="29" customWidth="1"/>
    <col min="3" max="4" width="15.85546875" style="29" customWidth="1"/>
    <col min="5" max="5" width="16.140625" style="29" customWidth="1"/>
    <col min="6" max="7" width="15.85546875" style="29" customWidth="1"/>
    <col min="8" max="8" width="16.140625" style="29" customWidth="1"/>
    <col min="9" max="16384" width="9.140625" style="29"/>
  </cols>
  <sheetData>
    <row r="1" spans="1:14" ht="20.25" customHeight="1">
      <c r="A1" s="766" t="s">
        <v>2792</v>
      </c>
      <c r="B1" s="567"/>
      <c r="C1" s="567"/>
      <c r="D1" s="567"/>
      <c r="E1" s="567"/>
      <c r="F1" s="27"/>
      <c r="G1" s="27"/>
      <c r="H1" s="28"/>
    </row>
    <row r="2" spans="1:14" ht="15">
      <c r="A2" s="78"/>
      <c r="B2" s="31"/>
      <c r="C2" s="32"/>
      <c r="D2" s="32"/>
      <c r="E2" s="32"/>
      <c r="F2" s="32"/>
      <c r="G2" s="32"/>
      <c r="H2" s="33"/>
    </row>
    <row r="3" spans="1:14" ht="9.9499999999999993" customHeight="1">
      <c r="A3" s="34"/>
      <c r="E3" s="35"/>
      <c r="F3" s="35"/>
      <c r="G3" s="35"/>
      <c r="H3" s="36"/>
    </row>
    <row r="4" spans="1:14" ht="20.25" customHeight="1">
      <c r="A4" s="37"/>
      <c r="B4" s="38"/>
      <c r="C4" s="1246" t="s">
        <v>99</v>
      </c>
      <c r="D4" s="1247"/>
      <c r="E4" s="1247"/>
      <c r="F4" s="1247"/>
      <c r="G4" s="1247"/>
      <c r="H4" s="1248"/>
    </row>
    <row r="5" spans="1:14" ht="15.75" customHeight="1">
      <c r="A5" s="34"/>
      <c r="B5" s="39"/>
      <c r="C5" s="40"/>
      <c r="D5" s="41" t="s">
        <v>100</v>
      </c>
      <c r="E5" s="42"/>
      <c r="F5" s="41"/>
      <c r="G5" s="41" t="s">
        <v>101</v>
      </c>
      <c r="H5" s="43"/>
    </row>
    <row r="6" spans="1:14" ht="15.75" customHeight="1">
      <c r="A6" s="44" t="s">
        <v>102</v>
      </c>
      <c r="B6" s="45" t="s">
        <v>103</v>
      </c>
      <c r="C6" s="46"/>
      <c r="D6" s="49" t="str">
        <f>varlıklar!D6</f>
        <v>(31/03/2025)</v>
      </c>
      <c r="E6" s="48"/>
      <c r="F6" s="49"/>
      <c r="G6" s="49" t="str">
        <f>varlıklar!G6</f>
        <v>(31/12/2024)</v>
      </c>
      <c r="H6" s="50"/>
    </row>
    <row r="7" spans="1:14" ht="15.75" customHeight="1">
      <c r="A7" s="51"/>
      <c r="B7" s="52"/>
      <c r="C7" s="53" t="s">
        <v>104</v>
      </c>
      <c r="D7" s="42" t="s">
        <v>105</v>
      </c>
      <c r="E7" s="42" t="s">
        <v>106</v>
      </c>
      <c r="F7" s="42" t="s">
        <v>104</v>
      </c>
      <c r="G7" s="42" t="s">
        <v>105</v>
      </c>
      <c r="H7" s="54" t="s">
        <v>106</v>
      </c>
    </row>
    <row r="8" spans="1:14" s="56" customFormat="1" ht="15.75" customHeight="1">
      <c r="A8" s="810" t="s">
        <v>107</v>
      </c>
      <c r="B8" s="765"/>
      <c r="C8" s="118">
        <f>+varlıklar!C8</f>
        <v>1278557</v>
      </c>
      <c r="D8" s="118">
        <f>+varlıklar!D8</f>
        <v>1687364</v>
      </c>
      <c r="E8" s="118">
        <f>+varlıklar!E8</f>
        <v>2965921</v>
      </c>
      <c r="F8" s="118">
        <f>+varlıklar!F8</f>
        <v>1462060</v>
      </c>
      <c r="G8" s="118">
        <f>+varlıklar!G8</f>
        <v>2077246</v>
      </c>
      <c r="H8" s="764">
        <f>+varlıklar!H8</f>
        <v>3539306</v>
      </c>
    </row>
    <row r="9" spans="1:14" s="80" customFormat="1" ht="15.75" customHeight="1">
      <c r="A9" s="810" t="s">
        <v>108</v>
      </c>
      <c r="B9" s="951"/>
      <c r="C9" s="69">
        <f>+varlıklar!C9</f>
        <v>1167284</v>
      </c>
      <c r="D9" s="58">
        <f>+varlıklar!D9</f>
        <v>1390461</v>
      </c>
      <c r="E9" s="58">
        <f>+varlıklar!E9</f>
        <v>2557745</v>
      </c>
      <c r="F9" s="58">
        <f>+varlıklar!F9</f>
        <v>1364884</v>
      </c>
      <c r="G9" s="58">
        <f>+varlıklar!G9</f>
        <v>1838530</v>
      </c>
      <c r="H9" s="59">
        <f>+varlıklar!H9</f>
        <v>3203414</v>
      </c>
    </row>
    <row r="10" spans="1:14" ht="15.75" customHeight="1">
      <c r="A10" s="811" t="s">
        <v>109</v>
      </c>
      <c r="B10" s="45"/>
      <c r="C10" s="81">
        <f>+varlıklar!C10</f>
        <v>4786</v>
      </c>
      <c r="D10" s="81">
        <f>+varlıklar!D10</f>
        <v>1043581</v>
      </c>
      <c r="E10" s="61">
        <f>+varlıklar!E10</f>
        <v>1048367</v>
      </c>
      <c r="F10" s="81">
        <f>+varlıklar!F10</f>
        <v>138155</v>
      </c>
      <c r="G10" s="81">
        <f>+varlıklar!G10</f>
        <v>1401236</v>
      </c>
      <c r="H10" s="62">
        <f>+varlıklar!H10</f>
        <v>1539391</v>
      </c>
    </row>
    <row r="11" spans="1:14" ht="15.75" customHeight="1">
      <c r="A11" s="811" t="s">
        <v>110</v>
      </c>
      <c r="B11" s="45"/>
      <c r="C11" s="81">
        <f>+varlıklar!C11</f>
        <v>98732</v>
      </c>
      <c r="D11" s="81">
        <f>+varlıklar!D11</f>
        <v>346880</v>
      </c>
      <c r="E11" s="61">
        <f>+varlıklar!E11</f>
        <v>445612</v>
      </c>
      <c r="F11" s="81">
        <f>+varlıklar!F11</f>
        <v>53468</v>
      </c>
      <c r="G11" s="81">
        <f>+varlıklar!G11</f>
        <v>437294</v>
      </c>
      <c r="H11" s="62">
        <f>+varlıklar!H11</f>
        <v>490762</v>
      </c>
      <c r="J11" s="895"/>
      <c r="K11" s="896"/>
      <c r="L11" s="896"/>
      <c r="M11" s="896"/>
      <c r="N11" s="896"/>
    </row>
    <row r="12" spans="1:14" ht="15.75" customHeight="1">
      <c r="A12" s="811" t="s">
        <v>111</v>
      </c>
      <c r="B12" s="45"/>
      <c r="C12" s="81">
        <f>+varlıklar!C12</f>
        <v>1064023</v>
      </c>
      <c r="D12" s="81">
        <f>+varlıklar!D12</f>
        <v>0</v>
      </c>
      <c r="E12" s="61">
        <f>+varlıklar!E12</f>
        <v>1064023</v>
      </c>
      <c r="F12" s="81">
        <f>+varlıklar!F12</f>
        <v>1173608</v>
      </c>
      <c r="G12" s="81">
        <f>+varlıklar!G12</f>
        <v>0</v>
      </c>
      <c r="H12" s="62">
        <f>+varlıklar!H12</f>
        <v>1173608</v>
      </c>
    </row>
    <row r="13" spans="1:14" ht="30" customHeight="1">
      <c r="A13" s="1238" t="s">
        <v>112</v>
      </c>
      <c r="B13" s="45"/>
      <c r="C13" s="81">
        <f>+varlıklar!C13</f>
        <v>-257</v>
      </c>
      <c r="D13" s="81">
        <f>+varlıklar!D13</f>
        <v>0</v>
      </c>
      <c r="E13" s="61">
        <f>+varlıklar!E13</f>
        <v>-257</v>
      </c>
      <c r="F13" s="81">
        <f>+varlıklar!F13</f>
        <v>-347</v>
      </c>
      <c r="G13" s="81">
        <f>+varlıklar!G13</f>
        <v>0</v>
      </c>
      <c r="H13" s="62">
        <f>+varlıklar!H13</f>
        <v>-347</v>
      </c>
    </row>
    <row r="14" spans="1:14" s="56" customFormat="1" ht="15.75" customHeight="1">
      <c r="A14" s="812" t="s">
        <v>113</v>
      </c>
      <c r="B14" s="951"/>
      <c r="C14" s="69">
        <f>+varlıklar!C14</f>
        <v>3210</v>
      </c>
      <c r="D14" s="58">
        <f>+varlıklar!D14</f>
        <v>62497</v>
      </c>
      <c r="E14" s="58">
        <f>+varlıklar!E14</f>
        <v>65707</v>
      </c>
      <c r="F14" s="58">
        <f>+varlıklar!F14</f>
        <v>10015</v>
      </c>
      <c r="G14" s="58">
        <f>+varlıklar!G14</f>
        <v>52892</v>
      </c>
      <c r="H14" s="59">
        <f>+varlıklar!H14</f>
        <v>62907</v>
      </c>
    </row>
    <row r="15" spans="1:14" ht="15.75" customHeight="1">
      <c r="A15" s="811" t="s">
        <v>114</v>
      </c>
      <c r="B15" s="45"/>
      <c r="C15" s="81">
        <f>+varlıklar!C15</f>
        <v>0</v>
      </c>
      <c r="D15" s="81">
        <f>+varlıklar!D15</f>
        <v>0</v>
      </c>
      <c r="E15" s="61">
        <f>+varlıklar!E15</f>
        <v>0</v>
      </c>
      <c r="F15" s="81">
        <f>+varlıklar!F15</f>
        <v>0</v>
      </c>
      <c r="G15" s="81">
        <f>+varlıklar!G15</f>
        <v>0</v>
      </c>
      <c r="H15" s="62">
        <f>+varlıklar!H15</f>
        <v>0</v>
      </c>
    </row>
    <row r="16" spans="1:14" ht="15.75" customHeight="1">
      <c r="A16" s="811" t="s">
        <v>115</v>
      </c>
      <c r="B16" s="45"/>
      <c r="C16" s="81">
        <f>+varlıklar!C16</f>
        <v>0</v>
      </c>
      <c r="D16" s="81">
        <f>+varlıklar!D16</f>
        <v>62497</v>
      </c>
      <c r="E16" s="61">
        <f>+varlıklar!E16</f>
        <v>62497</v>
      </c>
      <c r="F16" s="81">
        <f>+varlıklar!F16</f>
        <v>0</v>
      </c>
      <c r="G16" s="81">
        <f>+varlıklar!G16</f>
        <v>52892</v>
      </c>
      <c r="H16" s="62">
        <f>+varlıklar!H16</f>
        <v>52892</v>
      </c>
    </row>
    <row r="17" spans="1:8" ht="15.75" customHeight="1">
      <c r="A17" s="811" t="s">
        <v>116</v>
      </c>
      <c r="B17" s="45"/>
      <c r="C17" s="81">
        <f>+varlıklar!C17</f>
        <v>3210</v>
      </c>
      <c r="D17" s="81">
        <f>+varlıklar!D17</f>
        <v>0</v>
      </c>
      <c r="E17" s="61">
        <f>+varlıklar!E17</f>
        <v>3210</v>
      </c>
      <c r="F17" s="81">
        <f>+varlıklar!F17</f>
        <v>10015</v>
      </c>
      <c r="G17" s="81">
        <f>+varlıklar!G17</f>
        <v>0</v>
      </c>
      <c r="H17" s="62">
        <f>+varlıklar!H17</f>
        <v>10015</v>
      </c>
    </row>
    <row r="18" spans="1:8" s="56" customFormat="1" ht="15.75" customHeight="1">
      <c r="A18" s="812" t="s">
        <v>117</v>
      </c>
      <c r="B18" s="951"/>
      <c r="C18" s="69">
        <f>+varlıklar!C18</f>
        <v>108062</v>
      </c>
      <c r="D18" s="58">
        <f>+varlıklar!D18</f>
        <v>231594</v>
      </c>
      <c r="E18" s="58">
        <f>+varlıklar!E18</f>
        <v>339656</v>
      </c>
      <c r="F18" s="58">
        <f>+varlıklar!F18</f>
        <v>86408</v>
      </c>
      <c r="G18" s="58">
        <f>+varlıklar!G18</f>
        <v>183673</v>
      </c>
      <c r="H18" s="59">
        <f>+varlıklar!H18</f>
        <v>270081</v>
      </c>
    </row>
    <row r="19" spans="1:8" ht="15.75" customHeight="1">
      <c r="A19" s="811" t="s">
        <v>118</v>
      </c>
      <c r="B19" s="45"/>
      <c r="C19" s="81">
        <f>+varlıklar!C19</f>
        <v>22423</v>
      </c>
      <c r="D19" s="81">
        <f>+varlıklar!D19</f>
        <v>0</v>
      </c>
      <c r="E19" s="61">
        <f>+varlıklar!E19</f>
        <v>22423</v>
      </c>
      <c r="F19" s="81">
        <f>+varlıklar!F19</f>
        <v>11419</v>
      </c>
      <c r="G19" s="81">
        <f>+varlıklar!G19</f>
        <v>0</v>
      </c>
      <c r="H19" s="62">
        <f>+varlıklar!H19</f>
        <v>11419</v>
      </c>
    </row>
    <row r="20" spans="1:8" ht="15.75" customHeight="1">
      <c r="A20" s="811" t="s">
        <v>119</v>
      </c>
      <c r="B20" s="45"/>
      <c r="C20" s="81">
        <f>+varlıklar!C20</f>
        <v>0</v>
      </c>
      <c r="D20" s="81">
        <f>+varlıklar!D20</f>
        <v>0</v>
      </c>
      <c r="E20" s="61">
        <f>+varlıklar!E20</f>
        <v>0</v>
      </c>
      <c r="F20" s="81">
        <f>+varlıklar!F20</f>
        <v>0</v>
      </c>
      <c r="G20" s="81">
        <f>+varlıklar!G20</f>
        <v>0</v>
      </c>
      <c r="H20" s="62">
        <f>+varlıklar!H20</f>
        <v>0</v>
      </c>
    </row>
    <row r="21" spans="1:8" s="56" customFormat="1" ht="15.75" customHeight="1">
      <c r="A21" s="811" t="s">
        <v>120</v>
      </c>
      <c r="B21" s="45"/>
      <c r="C21" s="81">
        <f>+varlıklar!C21</f>
        <v>85639</v>
      </c>
      <c r="D21" s="81">
        <f>+varlıklar!D21</f>
        <v>231594</v>
      </c>
      <c r="E21" s="61">
        <f>+varlıklar!E21</f>
        <v>317233</v>
      </c>
      <c r="F21" s="81">
        <f>+varlıklar!F21</f>
        <v>74989</v>
      </c>
      <c r="G21" s="81">
        <f>+varlıklar!G21</f>
        <v>183673</v>
      </c>
      <c r="H21" s="62">
        <f>+varlıklar!H21</f>
        <v>258662</v>
      </c>
    </row>
    <row r="22" spans="1:8" s="56" customFormat="1" ht="15.75" customHeight="1">
      <c r="A22" s="812" t="s">
        <v>121</v>
      </c>
      <c r="B22" s="951"/>
      <c r="C22" s="69">
        <f>+varlıklar!C22</f>
        <v>1</v>
      </c>
      <c r="D22" s="58">
        <f>+varlıklar!D22</f>
        <v>2812</v>
      </c>
      <c r="E22" s="58">
        <f>+varlıklar!E22</f>
        <v>2813</v>
      </c>
      <c r="F22" s="58">
        <f>+varlıklar!F22</f>
        <v>753</v>
      </c>
      <c r="G22" s="58">
        <f>+varlıklar!G22</f>
        <v>2151</v>
      </c>
      <c r="H22" s="59">
        <f>+varlıklar!H22</f>
        <v>2904</v>
      </c>
    </row>
    <row r="23" spans="1:8" s="56" customFormat="1" ht="15.75" customHeight="1">
      <c r="A23" s="814" t="s">
        <v>122</v>
      </c>
      <c r="B23" s="45"/>
      <c r="C23" s="81">
        <f>+varlıklar!C23</f>
        <v>1</v>
      </c>
      <c r="D23" s="81">
        <f>+varlıklar!D23</f>
        <v>2812</v>
      </c>
      <c r="E23" s="61">
        <f>+varlıklar!E23</f>
        <v>2813</v>
      </c>
      <c r="F23" s="81">
        <f>+varlıklar!F23</f>
        <v>753</v>
      </c>
      <c r="G23" s="81">
        <f>+varlıklar!G23</f>
        <v>2151</v>
      </c>
      <c r="H23" s="62">
        <f>+varlıklar!H23</f>
        <v>2904</v>
      </c>
    </row>
    <row r="24" spans="1:8" s="56" customFormat="1" ht="30" customHeight="1">
      <c r="A24" s="814" t="s">
        <v>123</v>
      </c>
      <c r="B24" s="45"/>
      <c r="C24" s="81">
        <f>+varlıklar!C24</f>
        <v>0</v>
      </c>
      <c r="D24" s="81">
        <f>+varlıklar!D24</f>
        <v>0</v>
      </c>
      <c r="E24" s="61">
        <f>+varlıklar!E24</f>
        <v>0</v>
      </c>
      <c r="F24" s="81">
        <f>+varlıklar!F24</f>
        <v>0</v>
      </c>
      <c r="G24" s="81">
        <f>+varlıklar!G24</f>
        <v>0</v>
      </c>
      <c r="H24" s="62">
        <f>+varlıklar!H24</f>
        <v>0</v>
      </c>
    </row>
    <row r="25" spans="1:8" s="56" customFormat="1" ht="15.75" customHeight="1">
      <c r="A25" s="1155" t="s">
        <v>124</v>
      </c>
      <c r="B25" s="841"/>
      <c r="C25" s="69">
        <f>+varlıklar!C25</f>
        <v>1098123</v>
      </c>
      <c r="D25" s="58">
        <f>+varlıklar!D25</f>
        <v>1224912</v>
      </c>
      <c r="E25" s="58">
        <f>+varlıklar!E25</f>
        <v>2323035</v>
      </c>
      <c r="F25" s="58">
        <f>+varlıklar!F25</f>
        <v>1267582</v>
      </c>
      <c r="G25" s="58">
        <f>+varlıklar!G25</f>
        <v>1081314</v>
      </c>
      <c r="H25" s="59">
        <f>+varlıklar!H25</f>
        <v>2348896</v>
      </c>
    </row>
    <row r="26" spans="1:8" s="56" customFormat="1" ht="15.75" customHeight="1">
      <c r="A26" s="57" t="s">
        <v>125</v>
      </c>
      <c r="B26" s="841"/>
      <c r="C26" s="82">
        <f>+varlıklar!C26</f>
        <v>1143099</v>
      </c>
      <c r="D26" s="82">
        <f>+varlıklar!D26</f>
        <v>1224912</v>
      </c>
      <c r="E26" s="58">
        <f>+varlıklar!E26</f>
        <v>2368011</v>
      </c>
      <c r="F26" s="82">
        <f>+varlıklar!F26</f>
        <v>1313795</v>
      </c>
      <c r="G26" s="82">
        <f>+varlıklar!G26</f>
        <v>1081314</v>
      </c>
      <c r="H26" s="59">
        <f>+varlıklar!H26</f>
        <v>2395109</v>
      </c>
    </row>
    <row r="27" spans="1:8" s="56" customFormat="1" ht="15.75" customHeight="1">
      <c r="A27" s="1157" t="s">
        <v>126</v>
      </c>
      <c r="B27" s="841"/>
      <c r="C27" s="82">
        <f>+varlıklar!C27</f>
        <v>0</v>
      </c>
      <c r="D27" s="82">
        <f>+varlıklar!D27</f>
        <v>0</v>
      </c>
      <c r="E27" s="58">
        <f>+varlıklar!E27</f>
        <v>0</v>
      </c>
      <c r="F27" s="82">
        <f>+varlıklar!F27</f>
        <v>0</v>
      </c>
      <c r="G27" s="82">
        <f>+varlıklar!G27</f>
        <v>0</v>
      </c>
      <c r="H27" s="59">
        <f>+varlıklar!H27</f>
        <v>0</v>
      </c>
    </row>
    <row r="28" spans="1:8" s="56" customFormat="1" ht="15.75" customHeight="1">
      <c r="A28" s="1157" t="s">
        <v>127</v>
      </c>
      <c r="B28" s="841"/>
      <c r="C28" s="82">
        <f>+varlıklar!C28</f>
        <v>0</v>
      </c>
      <c r="D28" s="82">
        <f>+varlıklar!D28</f>
        <v>0</v>
      </c>
      <c r="E28" s="58">
        <f>+varlıklar!E28</f>
        <v>0</v>
      </c>
      <c r="F28" s="82">
        <f>+varlıklar!F28</f>
        <v>0</v>
      </c>
      <c r="G28" s="82">
        <f>+varlıklar!G28</f>
        <v>0</v>
      </c>
      <c r="H28" s="59">
        <f>+varlıklar!H28</f>
        <v>0</v>
      </c>
    </row>
    <row r="29" spans="1:8" s="56" customFormat="1" ht="15.75" customHeight="1">
      <c r="A29" s="812" t="s">
        <v>128</v>
      </c>
      <c r="B29" s="951"/>
      <c r="C29" s="69">
        <f>+varlıklar!C29</f>
        <v>0</v>
      </c>
      <c r="D29" s="58">
        <f>+varlıklar!D29</f>
        <v>0</v>
      </c>
      <c r="E29" s="58">
        <f>+varlıklar!E29</f>
        <v>0</v>
      </c>
      <c r="F29" s="58">
        <f>+varlıklar!F29</f>
        <v>0</v>
      </c>
      <c r="G29" s="58">
        <f>+varlıklar!G29</f>
        <v>0</v>
      </c>
      <c r="H29" s="59">
        <f>+varlıklar!H29</f>
        <v>0</v>
      </c>
    </row>
    <row r="30" spans="1:8" s="56" customFormat="1" ht="15.75" customHeight="1">
      <c r="A30" s="811" t="s">
        <v>129</v>
      </c>
      <c r="B30" s="45"/>
      <c r="C30" s="81">
        <f>+varlıklar!C30</f>
        <v>0</v>
      </c>
      <c r="D30" s="81">
        <f>+varlıklar!D30</f>
        <v>0</v>
      </c>
      <c r="E30" s="61">
        <f>+varlıklar!E30</f>
        <v>0</v>
      </c>
      <c r="F30" s="81">
        <f>+varlıklar!F30</f>
        <v>0</v>
      </c>
      <c r="G30" s="81">
        <f>+varlıklar!G30</f>
        <v>0</v>
      </c>
      <c r="H30" s="62">
        <f>+varlıklar!H30</f>
        <v>0</v>
      </c>
    </row>
    <row r="31" spans="1:8" s="56" customFormat="1" ht="15.75" customHeight="1">
      <c r="A31" s="811" t="s">
        <v>130</v>
      </c>
      <c r="B31" s="45"/>
      <c r="C31" s="81">
        <f>+varlıklar!C31</f>
        <v>0</v>
      </c>
      <c r="D31" s="81">
        <f>+varlıklar!D31</f>
        <v>0</v>
      </c>
      <c r="E31" s="61">
        <f>+varlıklar!E31</f>
        <v>0</v>
      </c>
      <c r="F31" s="81">
        <f>+varlıklar!F31</f>
        <v>0</v>
      </c>
      <c r="G31" s="81">
        <f>+varlıklar!G31</f>
        <v>0</v>
      </c>
      <c r="H31" s="62">
        <f>+varlıklar!H31</f>
        <v>0</v>
      </c>
    </row>
    <row r="32" spans="1:8" s="774" customFormat="1" ht="31.5" customHeight="1">
      <c r="A32" s="1238" t="s">
        <v>131</v>
      </c>
      <c r="B32" s="841"/>
      <c r="C32" s="903">
        <f>+varlıklar!C32</f>
        <v>44976</v>
      </c>
      <c r="D32" s="903">
        <f>+varlıklar!D32</f>
        <v>0</v>
      </c>
      <c r="E32" s="58">
        <f>+varlıklar!E32</f>
        <v>44976</v>
      </c>
      <c r="F32" s="903">
        <f>+varlıklar!F32</f>
        <v>46213</v>
      </c>
      <c r="G32" s="903">
        <f>+varlıklar!G32</f>
        <v>0</v>
      </c>
      <c r="H32" s="59">
        <f>+varlıklar!H32</f>
        <v>46213</v>
      </c>
    </row>
    <row r="33" spans="1:8" s="779" customFormat="1" ht="27.75">
      <c r="A33" s="1156" t="s">
        <v>132</v>
      </c>
      <c r="B33" s="841"/>
      <c r="C33" s="908">
        <f>+varlıklar!C33</f>
        <v>0</v>
      </c>
      <c r="D33" s="952">
        <f>+varlıklar!D33</f>
        <v>0</v>
      </c>
      <c r="E33" s="58">
        <f>+varlıklar!E33</f>
        <v>0</v>
      </c>
      <c r="F33" s="908">
        <f>+varlıklar!F33</f>
        <v>0</v>
      </c>
      <c r="G33" s="952">
        <f>+varlıklar!G33</f>
        <v>0</v>
      </c>
      <c r="H33" s="59">
        <f>+varlıklar!H33</f>
        <v>0</v>
      </c>
    </row>
    <row r="34" spans="1:8" s="779" customFormat="1" ht="27.75">
      <c r="A34" s="1156" t="s">
        <v>133</v>
      </c>
      <c r="B34" s="841"/>
      <c r="C34" s="908">
        <f>+varlıklar!C34</f>
        <v>0</v>
      </c>
      <c r="D34" s="952">
        <f>+varlıklar!D34</f>
        <v>0</v>
      </c>
      <c r="E34" s="58">
        <f>+varlıklar!E34</f>
        <v>0</v>
      </c>
      <c r="F34" s="908">
        <f>+varlıklar!F34</f>
        <v>0</v>
      </c>
      <c r="G34" s="952">
        <f>+varlıklar!G34</f>
        <v>0</v>
      </c>
      <c r="H34" s="59">
        <f>+varlıklar!H34</f>
        <v>0</v>
      </c>
    </row>
    <row r="35" spans="1:8" s="56" customFormat="1" ht="33" customHeight="1">
      <c r="A35" s="79" t="s">
        <v>134</v>
      </c>
      <c r="B35" s="841"/>
      <c r="C35" s="69">
        <f>+varlıklar!C35</f>
        <v>0</v>
      </c>
      <c r="D35" s="58">
        <f>+varlıklar!D35</f>
        <v>0</v>
      </c>
      <c r="E35" s="58">
        <f>+varlıklar!E35</f>
        <v>0</v>
      </c>
      <c r="F35" s="58">
        <f>+varlıklar!F35</f>
        <v>0</v>
      </c>
      <c r="G35" s="58">
        <f>+varlıklar!G35</f>
        <v>0</v>
      </c>
      <c r="H35" s="59">
        <f>+varlıklar!H35</f>
        <v>0</v>
      </c>
    </row>
    <row r="36" spans="1:8" s="56" customFormat="1" ht="15.75" customHeight="1">
      <c r="A36" s="34" t="s">
        <v>135</v>
      </c>
      <c r="B36" s="45"/>
      <c r="C36" s="81">
        <f>+varlıklar!C36</f>
        <v>0</v>
      </c>
      <c r="D36" s="81">
        <f>+varlıklar!D36</f>
        <v>0</v>
      </c>
      <c r="E36" s="61">
        <f>+varlıklar!E36</f>
        <v>0</v>
      </c>
      <c r="F36" s="81">
        <f>+varlıklar!F36</f>
        <v>0</v>
      </c>
      <c r="G36" s="81">
        <f>+varlıklar!G36</f>
        <v>0</v>
      </c>
      <c r="H36" s="62">
        <f>+varlıklar!H36</f>
        <v>0</v>
      </c>
    </row>
    <row r="37" spans="1:8" s="56" customFormat="1" ht="15.75" customHeight="1">
      <c r="A37" s="34" t="s">
        <v>136</v>
      </c>
      <c r="B37" s="45"/>
      <c r="C37" s="81">
        <f>+varlıklar!C37</f>
        <v>0</v>
      </c>
      <c r="D37" s="81">
        <f>+varlıklar!D37</f>
        <v>0</v>
      </c>
      <c r="E37" s="61">
        <f>+varlıklar!E37</f>
        <v>0</v>
      </c>
      <c r="F37" s="81">
        <f>+varlıklar!F37</f>
        <v>0</v>
      </c>
      <c r="G37" s="81">
        <f>+varlıklar!G37</f>
        <v>0</v>
      </c>
      <c r="H37" s="62">
        <f>+varlıklar!H37</f>
        <v>0</v>
      </c>
    </row>
    <row r="38" spans="1:8" s="56" customFormat="1" ht="15.75" customHeight="1">
      <c r="A38" s="812" t="s">
        <v>137</v>
      </c>
      <c r="B38" s="841"/>
      <c r="C38" s="69">
        <f>+varlıklar!C38</f>
        <v>101657</v>
      </c>
      <c r="D38" s="58">
        <f>+varlıklar!D38</f>
        <v>0</v>
      </c>
      <c r="E38" s="58">
        <f>+varlıklar!E38</f>
        <v>101657</v>
      </c>
      <c r="F38" s="58">
        <f>+varlıklar!F38</f>
        <v>101657</v>
      </c>
      <c r="G38" s="58">
        <f>+varlıklar!G38</f>
        <v>0</v>
      </c>
      <c r="H38" s="59">
        <f>+varlıklar!H38</f>
        <v>101657</v>
      </c>
    </row>
    <row r="39" spans="1:8" s="56" customFormat="1" ht="15.75" customHeight="1">
      <c r="A39" s="68" t="s">
        <v>138</v>
      </c>
      <c r="B39" s="841"/>
      <c r="C39" s="69">
        <f>+varlıklar!C39</f>
        <v>0</v>
      </c>
      <c r="D39" s="58">
        <f>+varlıklar!D39</f>
        <v>0</v>
      </c>
      <c r="E39" s="58">
        <f>+varlıklar!E39</f>
        <v>0</v>
      </c>
      <c r="F39" s="58">
        <f>+varlıklar!F39</f>
        <v>0</v>
      </c>
      <c r="G39" s="58">
        <f>+varlıklar!G39</f>
        <v>0</v>
      </c>
      <c r="H39" s="59">
        <f>+varlıklar!H39</f>
        <v>0</v>
      </c>
    </row>
    <row r="40" spans="1:8" s="56" customFormat="1" ht="15.75" customHeight="1">
      <c r="A40" s="34" t="s">
        <v>139</v>
      </c>
      <c r="B40" s="45"/>
      <c r="C40" s="81">
        <f>+varlıklar!C40</f>
        <v>0</v>
      </c>
      <c r="D40" s="81">
        <f>+varlıklar!D40</f>
        <v>0</v>
      </c>
      <c r="E40" s="61">
        <f>+varlıklar!E40</f>
        <v>0</v>
      </c>
      <c r="F40" s="81">
        <f>+varlıklar!F40</f>
        <v>0</v>
      </c>
      <c r="G40" s="81">
        <f>+varlıklar!G40</f>
        <v>0</v>
      </c>
      <c r="H40" s="62">
        <f>+varlıklar!H40</f>
        <v>0</v>
      </c>
    </row>
    <row r="41" spans="1:8" ht="15.75" customHeight="1">
      <c r="A41" s="34" t="s">
        <v>140</v>
      </c>
      <c r="B41" s="45"/>
      <c r="C41" s="81">
        <f>+varlıklar!C41</f>
        <v>0</v>
      </c>
      <c r="D41" s="81">
        <f>+varlıklar!D41</f>
        <v>0</v>
      </c>
      <c r="E41" s="61">
        <f>+varlıklar!E41</f>
        <v>0</v>
      </c>
      <c r="F41" s="81">
        <f>+varlıklar!F41</f>
        <v>0</v>
      </c>
      <c r="G41" s="81">
        <f>+varlıklar!G41</f>
        <v>0</v>
      </c>
      <c r="H41" s="62">
        <f>+varlıklar!H41</f>
        <v>0</v>
      </c>
    </row>
    <row r="42" spans="1:8" s="56" customFormat="1" ht="15.75" customHeight="1">
      <c r="A42" s="68" t="s">
        <v>141</v>
      </c>
      <c r="B42" s="841"/>
      <c r="C42" s="69">
        <f>+varlıklar!C42</f>
        <v>101657</v>
      </c>
      <c r="D42" s="58">
        <f>+varlıklar!D42</f>
        <v>0</v>
      </c>
      <c r="E42" s="58">
        <f>+varlıklar!E42</f>
        <v>101657</v>
      </c>
      <c r="F42" s="58">
        <f>+varlıklar!F42</f>
        <v>101657</v>
      </c>
      <c r="G42" s="58">
        <f>+varlıklar!G42</f>
        <v>0</v>
      </c>
      <c r="H42" s="59">
        <f>+varlıklar!H42</f>
        <v>101657</v>
      </c>
    </row>
    <row r="43" spans="1:8" ht="15.75" customHeight="1">
      <c r="A43" s="34" t="s">
        <v>142</v>
      </c>
      <c r="B43" s="45"/>
      <c r="C43" s="81">
        <f>+varlıklar!C43</f>
        <v>91657</v>
      </c>
      <c r="D43" s="81">
        <f>+varlıklar!D43</f>
        <v>0</v>
      </c>
      <c r="E43" s="61">
        <f>+varlıklar!E43</f>
        <v>91657</v>
      </c>
      <c r="F43" s="81">
        <f>+varlıklar!F43</f>
        <v>91657</v>
      </c>
      <c r="G43" s="81">
        <f>+varlıklar!G43</f>
        <v>0</v>
      </c>
      <c r="H43" s="62">
        <f>+varlıklar!H43</f>
        <v>91657</v>
      </c>
    </row>
    <row r="44" spans="1:8" ht="15.75" customHeight="1">
      <c r="A44" s="34" t="s">
        <v>143</v>
      </c>
      <c r="B44" s="45"/>
      <c r="C44" s="81">
        <f>+varlıklar!C44</f>
        <v>10000</v>
      </c>
      <c r="D44" s="81">
        <f>+varlıklar!D44</f>
        <v>0</v>
      </c>
      <c r="E44" s="61">
        <f>+varlıklar!E44</f>
        <v>10000</v>
      </c>
      <c r="F44" s="81">
        <f>+varlıklar!F44</f>
        <v>10000</v>
      </c>
      <c r="G44" s="81">
        <f>+varlıklar!G44</f>
        <v>0</v>
      </c>
      <c r="H44" s="62">
        <f>+varlıklar!H44</f>
        <v>10000</v>
      </c>
    </row>
    <row r="45" spans="1:8" s="56" customFormat="1" ht="15.75" customHeight="1">
      <c r="A45" s="68" t="s">
        <v>144</v>
      </c>
      <c r="B45" s="841"/>
      <c r="C45" s="69">
        <f>+varlıklar!C45</f>
        <v>0</v>
      </c>
      <c r="D45" s="58">
        <f>+varlıklar!D45</f>
        <v>0</v>
      </c>
      <c r="E45" s="58">
        <f>+varlıklar!E45</f>
        <v>0</v>
      </c>
      <c r="F45" s="58">
        <f>+varlıklar!F45</f>
        <v>0</v>
      </c>
      <c r="G45" s="58">
        <f>+varlıklar!G45</f>
        <v>0</v>
      </c>
      <c r="H45" s="59">
        <f>+varlıklar!H45</f>
        <v>0</v>
      </c>
    </row>
    <row r="46" spans="1:8" s="56" customFormat="1" ht="15.75" customHeight="1">
      <c r="A46" s="34" t="s">
        <v>145</v>
      </c>
      <c r="B46" s="45"/>
      <c r="C46" s="81">
        <f>+varlıklar!C46</f>
        <v>0</v>
      </c>
      <c r="D46" s="81">
        <f>+varlıklar!D46</f>
        <v>0</v>
      </c>
      <c r="E46" s="61">
        <f>+varlıklar!E46</f>
        <v>0</v>
      </c>
      <c r="F46" s="81">
        <f>+varlıklar!F46</f>
        <v>0</v>
      </c>
      <c r="G46" s="81">
        <f>+varlıklar!G46</f>
        <v>0</v>
      </c>
      <c r="H46" s="62">
        <f>+varlıklar!H46</f>
        <v>0</v>
      </c>
    </row>
    <row r="47" spans="1:8" s="56" customFormat="1" ht="15.75" customHeight="1">
      <c r="A47" s="34" t="s">
        <v>146</v>
      </c>
      <c r="B47" s="45"/>
      <c r="C47" s="81">
        <f>+varlıklar!C47</f>
        <v>0</v>
      </c>
      <c r="D47" s="81">
        <f>+varlıklar!D47</f>
        <v>0</v>
      </c>
      <c r="E47" s="61">
        <f>+varlıklar!E47</f>
        <v>0</v>
      </c>
      <c r="F47" s="81">
        <f>+varlıklar!F47</f>
        <v>0</v>
      </c>
      <c r="G47" s="81">
        <f>+varlıklar!G47</f>
        <v>0</v>
      </c>
      <c r="H47" s="62">
        <f>+varlıklar!H47</f>
        <v>0</v>
      </c>
    </row>
    <row r="48" spans="1:8" s="56" customFormat="1" ht="15.75" customHeight="1">
      <c r="A48" s="65" t="s">
        <v>147</v>
      </c>
      <c r="B48" s="841"/>
      <c r="C48" s="82">
        <f>+varlıklar!C48</f>
        <v>19843</v>
      </c>
      <c r="D48" s="82">
        <f>+varlıklar!D48</f>
        <v>0</v>
      </c>
      <c r="E48" s="58">
        <f>+varlıklar!E48</f>
        <v>19843</v>
      </c>
      <c r="F48" s="82">
        <f>+varlıklar!F48</f>
        <v>21184</v>
      </c>
      <c r="G48" s="82">
        <f>+varlıklar!G48</f>
        <v>0</v>
      </c>
      <c r="H48" s="59">
        <f>+varlıklar!H48</f>
        <v>21184</v>
      </c>
    </row>
    <row r="49" spans="1:8" s="56" customFormat="1" ht="15.75" customHeight="1">
      <c r="A49" s="65" t="s">
        <v>148</v>
      </c>
      <c r="B49" s="841"/>
      <c r="C49" s="69">
        <f>+varlıklar!C49</f>
        <v>12379</v>
      </c>
      <c r="D49" s="58">
        <f>+varlıklar!D49</f>
        <v>0</v>
      </c>
      <c r="E49" s="58">
        <f>+varlıklar!E49</f>
        <v>12379</v>
      </c>
      <c r="F49" s="58">
        <f>+varlıklar!F49</f>
        <v>13356</v>
      </c>
      <c r="G49" s="58">
        <f>+varlıklar!G49</f>
        <v>0</v>
      </c>
      <c r="H49" s="59">
        <f>+varlıklar!H49</f>
        <v>13356</v>
      </c>
    </row>
    <row r="50" spans="1:8" s="56" customFormat="1" ht="15.75" customHeight="1">
      <c r="A50" s="67" t="s">
        <v>149</v>
      </c>
      <c r="B50" s="45"/>
      <c r="C50" s="81">
        <f>+varlıklar!C50</f>
        <v>0</v>
      </c>
      <c r="D50" s="81">
        <f>+varlıklar!D50</f>
        <v>0</v>
      </c>
      <c r="E50" s="61">
        <f>+varlıklar!E50</f>
        <v>0</v>
      </c>
      <c r="F50" s="81">
        <f>+varlıklar!F50</f>
        <v>0</v>
      </c>
      <c r="G50" s="81">
        <f>+varlıklar!G50</f>
        <v>0</v>
      </c>
      <c r="H50" s="62">
        <f>+varlıklar!H50</f>
        <v>0</v>
      </c>
    </row>
    <row r="51" spans="1:8" ht="15.75" customHeight="1">
      <c r="A51" s="67" t="s">
        <v>150</v>
      </c>
      <c r="B51" s="45"/>
      <c r="C51" s="81">
        <f>+varlıklar!C51</f>
        <v>12379</v>
      </c>
      <c r="D51" s="81">
        <f>+varlıklar!D51</f>
        <v>0</v>
      </c>
      <c r="E51" s="61">
        <f>+varlıklar!E51</f>
        <v>12379</v>
      </c>
      <c r="F51" s="81">
        <f>+varlıklar!F51</f>
        <v>13356</v>
      </c>
      <c r="G51" s="81">
        <f>+varlıklar!G51</f>
        <v>0</v>
      </c>
      <c r="H51" s="62">
        <f>+varlıklar!H51</f>
        <v>13356</v>
      </c>
    </row>
    <row r="52" spans="1:8" s="56" customFormat="1" ht="15.75" customHeight="1">
      <c r="A52" s="65" t="s">
        <v>151</v>
      </c>
      <c r="B52" s="951"/>
      <c r="C52" s="82">
        <f>+varlıklar!C52</f>
        <v>0</v>
      </c>
      <c r="D52" s="82">
        <f>+varlıklar!D52</f>
        <v>0</v>
      </c>
      <c r="E52" s="58">
        <f>+varlıklar!E52</f>
        <v>0</v>
      </c>
      <c r="F52" s="82">
        <f>+varlıklar!F52</f>
        <v>0</v>
      </c>
      <c r="G52" s="82">
        <f>+varlıklar!G52</f>
        <v>0</v>
      </c>
      <c r="H52" s="59">
        <f>+varlıklar!H52</f>
        <v>0</v>
      </c>
    </row>
    <row r="53" spans="1:8" s="56" customFormat="1" ht="15.75" customHeight="1">
      <c r="A53" s="65" t="s">
        <v>152</v>
      </c>
      <c r="B53" s="951"/>
      <c r="C53" s="82">
        <f>+varlıklar!C53</f>
        <v>0</v>
      </c>
      <c r="D53" s="82">
        <f>+varlıklar!D53</f>
        <v>0</v>
      </c>
      <c r="E53" s="58">
        <f>+varlıklar!E53</f>
        <v>0</v>
      </c>
      <c r="F53" s="82">
        <f>+varlıklar!F53</f>
        <v>0</v>
      </c>
      <c r="G53" s="82">
        <f>+varlıklar!G53</f>
        <v>0</v>
      </c>
      <c r="H53" s="59">
        <f>+varlıklar!H53</f>
        <v>0</v>
      </c>
    </row>
    <row r="54" spans="1:8" s="56" customFormat="1" ht="15.75" customHeight="1">
      <c r="A54" s="65" t="s">
        <v>153</v>
      </c>
      <c r="B54" s="951"/>
      <c r="C54" s="82">
        <f>+varlıklar!C54</f>
        <v>56440</v>
      </c>
      <c r="D54" s="82">
        <f>+varlıklar!D54</f>
        <v>0</v>
      </c>
      <c r="E54" s="58">
        <f>+varlıklar!E54</f>
        <v>56440</v>
      </c>
      <c r="F54" s="82">
        <f>+varlıklar!F54</f>
        <v>52065</v>
      </c>
      <c r="G54" s="82">
        <f>+varlıklar!G54</f>
        <v>0</v>
      </c>
      <c r="H54" s="59">
        <f>+varlıklar!H54</f>
        <v>52065</v>
      </c>
    </row>
    <row r="55" spans="1:8" s="56" customFormat="1" ht="15.75" customHeight="1">
      <c r="A55" s="65" t="s">
        <v>154</v>
      </c>
      <c r="B55" s="951"/>
      <c r="C55" s="82">
        <f>+varlıklar!C55</f>
        <v>58429</v>
      </c>
      <c r="D55" s="82">
        <f>+varlıklar!D55</f>
        <v>14190</v>
      </c>
      <c r="E55" s="58">
        <f>+varlıklar!E55</f>
        <v>72619</v>
      </c>
      <c r="F55" s="82">
        <f>+varlıklar!F55</f>
        <v>145704</v>
      </c>
      <c r="G55" s="82">
        <f>+varlıklar!G55</f>
        <v>47302</v>
      </c>
      <c r="H55" s="59">
        <f>+varlıklar!H55</f>
        <v>193006</v>
      </c>
    </row>
    <row r="56" spans="1:8" s="56" customFormat="1" ht="15.75" customHeight="1">
      <c r="A56" s="67"/>
      <c r="B56" s="45"/>
      <c r="C56" s="39"/>
      <c r="D56" s="71"/>
      <c r="E56" s="61"/>
      <c r="F56" s="71"/>
      <c r="G56" s="71"/>
      <c r="H56" s="62"/>
    </row>
    <row r="57" spans="1:8" s="56" customFormat="1" ht="15.75" customHeight="1">
      <c r="A57" s="72" t="s">
        <v>155</v>
      </c>
      <c r="B57" s="953"/>
      <c r="C57" s="73">
        <f>+varlıklar!C57</f>
        <v>2625428</v>
      </c>
      <c r="D57" s="73">
        <f>+varlıklar!D57</f>
        <v>2926466</v>
      </c>
      <c r="E57" s="74">
        <f>+varlıklar!E57</f>
        <v>5551894</v>
      </c>
      <c r="F57" s="73">
        <f>+varlıklar!F57</f>
        <v>3063608</v>
      </c>
      <c r="G57" s="73">
        <f>+varlıklar!G57</f>
        <v>3205862</v>
      </c>
      <c r="H57" s="75">
        <f>+varlıklar!H57</f>
        <v>6269470</v>
      </c>
    </row>
    <row r="58" spans="1:8">
      <c r="A58" s="77"/>
      <c r="B58" s="77"/>
    </row>
  </sheetData>
  <sheetProtection password="CF27" sheet="1"/>
  <mergeCells count="1">
    <mergeCell ref="C4:H4"/>
  </mergeCells>
  <printOptions horizontalCentered="1" verticalCentered="1"/>
  <pageMargins left="0.54" right="0.38" top="0.48" bottom="0.54" header="0.28000000000000003" footer="0.35"/>
  <pageSetup paperSize="9" scale="54" orientation="portrait" r:id="rId1"/>
  <headerFooter alignWithMargins="0">
    <oddFooter>&amp;C&amp;A-&amp;P</oddFooter>
  </headerFooter>
  <colBreaks count="1" manualBreakCount="1">
    <brk id="14" max="67" man="1"/>
  </col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H19"/>
  <sheetViews>
    <sheetView view="pageBreakPreview" zoomScaleNormal="100" zoomScaleSheetLayoutView="100" workbookViewId="0"/>
  </sheetViews>
  <sheetFormatPr defaultColWidth="9.140625" defaultRowHeight="12.75"/>
  <cols>
    <col min="1" max="8" width="15.7109375" style="235" customWidth="1"/>
    <col min="9" max="9" width="16.5703125" style="235" customWidth="1"/>
    <col min="10" max="16384" width="9.140625" style="235"/>
  </cols>
  <sheetData>
    <row r="1" spans="1:8" ht="19.5" customHeight="1">
      <c r="H1" s="1153" t="s">
        <v>1649</v>
      </c>
    </row>
    <row r="2" spans="1:8" ht="15.75">
      <c r="A2" s="378" t="s">
        <v>2468</v>
      </c>
      <c r="B2" s="2"/>
      <c r="C2" s="2"/>
      <c r="D2" s="2"/>
      <c r="E2" s="2"/>
    </row>
    <row r="3" spans="1:8" ht="15.75">
      <c r="A3" s="378" t="s">
        <v>2469</v>
      </c>
      <c r="B3" s="2"/>
      <c r="C3" s="2"/>
      <c r="D3" s="2"/>
      <c r="E3" s="2"/>
    </row>
    <row r="4" spans="1:8">
      <c r="A4" s="323"/>
    </row>
    <row r="5" spans="1:8">
      <c r="A5" s="532" t="s">
        <v>2470</v>
      </c>
      <c r="B5" s="553" t="s">
        <v>2471</v>
      </c>
      <c r="C5" s="554" t="s">
        <v>2472</v>
      </c>
    </row>
    <row r="6" spans="1:8">
      <c r="A6" s="354"/>
      <c r="B6" s="237"/>
      <c r="C6" s="243"/>
    </row>
    <row r="7" spans="1:8">
      <c r="A7" s="357"/>
      <c r="B7" s="335"/>
      <c r="C7" s="336"/>
    </row>
    <row r="9" spans="1:8" ht="15.75">
      <c r="A9" s="378" t="s">
        <v>2473</v>
      </c>
    </row>
    <row r="10" spans="1:8" ht="15.75">
      <c r="A10" s="256"/>
    </row>
    <row r="11" spans="1:8" ht="36">
      <c r="A11" s="532" t="s">
        <v>2474</v>
      </c>
      <c r="B11" s="553" t="s">
        <v>2475</v>
      </c>
      <c r="C11" s="553" t="s">
        <v>2476</v>
      </c>
      <c r="D11" s="533" t="s">
        <v>2477</v>
      </c>
      <c r="E11" s="534" t="s">
        <v>2478</v>
      </c>
    </row>
    <row r="12" spans="1:8">
      <c r="A12" s="421"/>
      <c r="B12" s="237"/>
      <c r="C12" s="237"/>
      <c r="D12" s="237"/>
      <c r="E12" s="243"/>
    </row>
    <row r="13" spans="1:8">
      <c r="A13" s="421"/>
      <c r="B13" s="237"/>
      <c r="C13" s="237"/>
      <c r="D13" s="237"/>
      <c r="E13" s="243"/>
    </row>
    <row r="14" spans="1:8">
      <c r="A14" s="422"/>
      <c r="B14" s="335"/>
      <c r="C14" s="335"/>
      <c r="D14" s="335"/>
      <c r="E14" s="336"/>
    </row>
    <row r="15" spans="1:8">
      <c r="A15" s="374"/>
    </row>
    <row r="16" spans="1:8" ht="15.75">
      <c r="A16" s="378" t="s">
        <v>2479</v>
      </c>
    </row>
    <row r="17" spans="1:4" ht="15.75">
      <c r="A17" s="256"/>
    </row>
    <row r="18" spans="1:4" ht="83.25" customHeight="1">
      <c r="A18" s="535" t="s">
        <v>2480</v>
      </c>
      <c r="B18" s="533" t="s">
        <v>2481</v>
      </c>
      <c r="C18" s="533" t="s">
        <v>2482</v>
      </c>
      <c r="D18" s="534" t="s">
        <v>1037</v>
      </c>
    </row>
    <row r="19" spans="1:4">
      <c r="A19" s="362"/>
      <c r="B19" s="335"/>
      <c r="C19" s="335"/>
      <c r="D19" s="336"/>
    </row>
  </sheetData>
  <phoneticPr fontId="0" type="noConversion"/>
  <pageMargins left="0.54" right="0.56000000000000005" top="0.49" bottom="0.55000000000000004" header="0.28000000000000003" footer="0.38"/>
  <pageSetup paperSize="9" scale="85" orientation="landscape" r:id="rId1"/>
  <headerFooter alignWithMargins="0">
    <oddFooter>&amp;C&amp;A-&amp;P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dimension ref="A1:E18"/>
  <sheetViews>
    <sheetView view="pageBreakPreview" zoomScaleNormal="100" zoomScaleSheetLayoutView="100" workbookViewId="0"/>
  </sheetViews>
  <sheetFormatPr defaultColWidth="9.140625" defaultRowHeight="12.75"/>
  <cols>
    <col min="1" max="7" width="15.7109375" style="235" customWidth="1"/>
    <col min="8" max="8" width="30.28515625" style="235" customWidth="1"/>
    <col min="9" max="9" width="16.5703125" style="235" customWidth="1"/>
    <col min="10" max="16384" width="9.140625" style="235"/>
  </cols>
  <sheetData>
    <row r="1" spans="1:5" ht="15.75">
      <c r="A1" s="378" t="s">
        <v>2483</v>
      </c>
      <c r="B1" s="2"/>
      <c r="C1" s="2"/>
    </row>
    <row r="2" spans="1:5" ht="15.75">
      <c r="A2" s="378" t="s">
        <v>2484</v>
      </c>
      <c r="B2" s="2"/>
      <c r="C2" s="2"/>
      <c r="D2" s="555"/>
      <c r="E2" s="555"/>
    </row>
    <row r="3" spans="1:5" ht="15">
      <c r="A3" s="323"/>
      <c r="D3" s="555"/>
      <c r="E3" s="555"/>
    </row>
    <row r="4" spans="1:5">
      <c r="A4" s="532" t="s">
        <v>2485</v>
      </c>
      <c r="B4" s="553" t="s">
        <v>2486</v>
      </c>
      <c r="C4" s="554" t="s">
        <v>2487</v>
      </c>
    </row>
    <row r="5" spans="1:5">
      <c r="A5" s="354">
        <f>pasif2!A6</f>
        <v>0</v>
      </c>
      <c r="B5" s="237">
        <f>pasif2!B6</f>
        <v>0</v>
      </c>
      <c r="C5" s="243">
        <f>pasif2!C6</f>
        <v>0</v>
      </c>
    </row>
    <row r="6" spans="1:5">
      <c r="A6" s="357">
        <f>pasif2!A7</f>
        <v>0</v>
      </c>
      <c r="B6" s="335">
        <f>pasif2!B7</f>
        <v>0</v>
      </c>
      <c r="C6" s="336">
        <f>pasif2!C7</f>
        <v>0</v>
      </c>
    </row>
    <row r="8" spans="1:5" ht="15.75">
      <c r="A8" s="378" t="s">
        <v>2488</v>
      </c>
    </row>
    <row r="9" spans="1:5" ht="15.75">
      <c r="A9" s="256"/>
    </row>
    <row r="10" spans="1:5" ht="36">
      <c r="A10" s="532" t="s">
        <v>2489</v>
      </c>
      <c r="B10" s="553" t="s">
        <v>2490</v>
      </c>
      <c r="C10" s="553" t="s">
        <v>2491</v>
      </c>
      <c r="D10" s="533" t="s">
        <v>2492</v>
      </c>
      <c r="E10" s="534" t="s">
        <v>2493</v>
      </c>
    </row>
    <row r="11" spans="1:5">
      <c r="A11" s="421">
        <f>pasif2!A12</f>
        <v>0</v>
      </c>
      <c r="B11" s="237">
        <f>pasif2!B12</f>
        <v>0</v>
      </c>
      <c r="C11" s="237">
        <f>pasif2!C12</f>
        <v>0</v>
      </c>
      <c r="D11" s="237">
        <f>pasif2!D12</f>
        <v>0</v>
      </c>
      <c r="E11" s="243">
        <f>pasif2!E12</f>
        <v>0</v>
      </c>
    </row>
    <row r="12" spans="1:5">
      <c r="A12" s="421">
        <f>pasif2!A13</f>
        <v>0</v>
      </c>
      <c r="B12" s="237">
        <f>pasif2!B13</f>
        <v>0</v>
      </c>
      <c r="C12" s="237">
        <f>pasif2!C13</f>
        <v>0</v>
      </c>
      <c r="D12" s="237">
        <f>pasif2!D13</f>
        <v>0</v>
      </c>
      <c r="E12" s="243">
        <f>pasif2!E13</f>
        <v>0</v>
      </c>
    </row>
    <row r="13" spans="1:5">
      <c r="A13" s="422">
        <f>pasif2!A14</f>
        <v>0</v>
      </c>
      <c r="B13" s="335">
        <f>pasif2!B14</f>
        <v>0</v>
      </c>
      <c r="C13" s="335">
        <f>pasif2!C14</f>
        <v>0</v>
      </c>
      <c r="D13" s="335">
        <f>pasif2!D14</f>
        <v>0</v>
      </c>
      <c r="E13" s="336">
        <f>pasif2!E14</f>
        <v>0</v>
      </c>
    </row>
    <row r="14" spans="1:5">
      <c r="A14" s="374"/>
    </row>
    <row r="15" spans="1:5" ht="15.75">
      <c r="A15" s="378" t="s">
        <v>2494</v>
      </c>
    </row>
    <row r="16" spans="1:5" ht="15.75">
      <c r="A16" s="256"/>
    </row>
    <row r="17" spans="1:4" ht="120">
      <c r="A17" s="535" t="s">
        <v>2495</v>
      </c>
      <c r="B17" s="533" t="s">
        <v>2496</v>
      </c>
      <c r="C17" s="533" t="s">
        <v>2497</v>
      </c>
      <c r="D17" s="534" t="s">
        <v>1433</v>
      </c>
    </row>
    <row r="18" spans="1:4">
      <c r="A18" s="362">
        <f>pasif2!A19</f>
        <v>0</v>
      </c>
      <c r="B18" s="335">
        <f>pasif2!B19</f>
        <v>0</v>
      </c>
      <c r="C18" s="335">
        <f>pasif2!C19</f>
        <v>0</v>
      </c>
      <c r="D18" s="307">
        <f>pasif2!D19</f>
        <v>0</v>
      </c>
    </row>
  </sheetData>
  <phoneticPr fontId="0" type="noConversion"/>
  <pageMargins left="0.54" right="0.56000000000000005" top="0.49" bottom="0.55000000000000004" header="0.28000000000000003" footer="0.38"/>
  <pageSetup paperSize="9" scale="85" orientation="landscape" r:id="rId1"/>
  <headerFooter alignWithMargins="0">
    <oddFooter>&amp;C&amp;A-&amp;P</oddFooter>
  </headerFooter>
  <ignoredErrors>
    <ignoredError sqref="A5:C6 A11:E13 A18:D18" unlockedFormula="1"/>
  </ignoredError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0"/>
  <dimension ref="A1:I84"/>
  <sheetViews>
    <sheetView view="pageBreakPreview" zoomScaleNormal="100" zoomScaleSheetLayoutView="100" workbookViewId="0"/>
  </sheetViews>
  <sheetFormatPr defaultColWidth="9.140625" defaultRowHeight="12.75"/>
  <cols>
    <col min="1" max="1" width="48.7109375" style="228" customWidth="1"/>
    <col min="2" max="3" width="12.28515625" style="228" customWidth="1"/>
    <col min="4" max="9" width="11.5703125" style="228" customWidth="1"/>
    <col min="10" max="13" width="8" style="228" customWidth="1"/>
    <col min="14" max="16384" width="9.140625" style="228"/>
  </cols>
  <sheetData>
    <row r="1" spans="1:3" ht="18">
      <c r="A1" s="227" t="s">
        <v>2498</v>
      </c>
    </row>
    <row r="2" spans="1:3" ht="20.25">
      <c r="A2" s="229" t="s">
        <v>2499</v>
      </c>
    </row>
    <row r="3" spans="1:3" ht="9.75" customHeight="1">
      <c r="A3" s="229"/>
    </row>
    <row r="4" spans="1:3" ht="15.75">
      <c r="A4" s="230" t="s">
        <v>2500</v>
      </c>
    </row>
    <row r="5" spans="1:3" ht="9.75" customHeight="1">
      <c r="A5" s="229"/>
    </row>
    <row r="6" spans="1:3" ht="15.75">
      <c r="A6" s="230" t="s">
        <v>2501</v>
      </c>
    </row>
    <row r="7" spans="1:3" ht="9.75" customHeight="1">
      <c r="A7" s="267"/>
    </row>
    <row r="8" spans="1:3" ht="12.75" customHeight="1">
      <c r="A8" s="1234"/>
      <c r="B8" s="1206" t="s">
        <v>562</v>
      </c>
      <c r="C8" s="1207" t="s">
        <v>563</v>
      </c>
    </row>
    <row r="9" spans="1:3" ht="24">
      <c r="A9" s="444" t="s">
        <v>2502</v>
      </c>
      <c r="B9" s="257">
        <f>SUM(B10:B11)</f>
        <v>334325</v>
      </c>
      <c r="C9" s="258">
        <f>SUM(C10:C11)</f>
        <v>518509</v>
      </c>
    </row>
    <row r="10" spans="1:3">
      <c r="A10" s="330" t="s">
        <v>2503</v>
      </c>
      <c r="B10" s="259">
        <v>9495</v>
      </c>
      <c r="C10" s="238">
        <v>8582</v>
      </c>
    </row>
    <row r="11" spans="1:3">
      <c r="A11" s="330" t="s">
        <v>2504</v>
      </c>
      <c r="B11" s="259">
        <v>324830</v>
      </c>
      <c r="C11" s="238">
        <v>509927</v>
      </c>
    </row>
    <row r="12" spans="1:3">
      <c r="A12" s="444" t="s">
        <v>2505</v>
      </c>
      <c r="B12" s="259">
        <v>1028</v>
      </c>
      <c r="C12" s="238">
        <v>5673</v>
      </c>
    </row>
    <row r="13" spans="1:3">
      <c r="A13" s="278" t="s">
        <v>985</v>
      </c>
      <c r="B13" s="279">
        <f>B9+B12</f>
        <v>335353</v>
      </c>
      <c r="C13" s="285">
        <f>C9+C12</f>
        <v>524182</v>
      </c>
    </row>
    <row r="14" spans="1:3" ht="9.75" customHeight="1">
      <c r="A14" s="2"/>
    </row>
    <row r="15" spans="1:3" ht="15.75">
      <c r="A15" s="230" t="s">
        <v>2506</v>
      </c>
    </row>
    <row r="16" spans="1:3" ht="9.75" customHeight="1">
      <c r="A16" s="370"/>
    </row>
    <row r="17" spans="1:9">
      <c r="A17" s="1319"/>
      <c r="B17" s="1289" t="s">
        <v>562</v>
      </c>
      <c r="C17" s="1289"/>
      <c r="D17" s="1289"/>
      <c r="E17" s="1289"/>
      <c r="F17" s="1289" t="s">
        <v>563</v>
      </c>
      <c r="G17" s="1289"/>
      <c r="H17" s="1289"/>
      <c r="I17" s="1290"/>
    </row>
    <row r="18" spans="1:9">
      <c r="A18" s="1320"/>
      <c r="B18" s="268" t="s">
        <v>47</v>
      </c>
      <c r="C18" s="268" t="s">
        <v>2507</v>
      </c>
      <c r="D18" s="268" t="s">
        <v>48</v>
      </c>
      <c r="E18" s="268" t="s">
        <v>2507</v>
      </c>
      <c r="F18" s="268" t="s">
        <v>47</v>
      </c>
      <c r="G18" s="268" t="s">
        <v>2507</v>
      </c>
      <c r="H18" s="268" t="s">
        <v>48</v>
      </c>
      <c r="I18" s="269" t="s">
        <v>2507</v>
      </c>
    </row>
    <row r="19" spans="1:9" ht="12" customHeight="1">
      <c r="A19" s="444" t="s">
        <v>1019</v>
      </c>
      <c r="B19" s="257">
        <f>SUM(B20:B22)</f>
        <v>0</v>
      </c>
      <c r="C19" s="276" t="str">
        <f>IF(ISERROR(B19/$B$38*100),"-",B19/$B$38*100)</f>
        <v>-</v>
      </c>
      <c r="D19" s="257">
        <f>SUM(D20:D22)</f>
        <v>0</v>
      </c>
      <c r="E19" s="276" t="str">
        <f t="shared" ref="E19:E37" si="0">IF(ISERROR(D19/$D$38*100),"-",D19/$D$38*100)</f>
        <v>-</v>
      </c>
      <c r="F19" s="257">
        <f>SUM(F20:F22)</f>
        <v>0</v>
      </c>
      <c r="G19" s="276" t="str">
        <f t="shared" ref="G19:G37" si="1">IF(ISERROR(F19/$F$38*100),"-",F19/$F$38*100)</f>
        <v>-</v>
      </c>
      <c r="H19" s="257">
        <f>SUM(H20:H22)</f>
        <v>0</v>
      </c>
      <c r="I19" s="277" t="str">
        <f t="shared" ref="I19:I37" si="2">IF(ISERROR(H19/$H$38*100),"-",H19/$H$38*100)</f>
        <v>-</v>
      </c>
    </row>
    <row r="20" spans="1:9" ht="12" customHeight="1">
      <c r="A20" s="242" t="s">
        <v>1020</v>
      </c>
      <c r="B20" s="259"/>
      <c r="C20" s="276" t="str">
        <f t="shared" ref="C20:C37" si="3">IF(ISERROR(B20/$B$38*100),"-",B20/$B$38*100)</f>
        <v>-</v>
      </c>
      <c r="D20" s="259"/>
      <c r="E20" s="276" t="str">
        <f t="shared" si="0"/>
        <v>-</v>
      </c>
      <c r="F20" s="259"/>
      <c r="G20" s="276" t="str">
        <f t="shared" si="1"/>
        <v>-</v>
      </c>
      <c r="H20" s="259"/>
      <c r="I20" s="277" t="str">
        <f t="shared" si="2"/>
        <v>-</v>
      </c>
    </row>
    <row r="21" spans="1:9" ht="12" customHeight="1">
      <c r="A21" s="242" t="s">
        <v>1021</v>
      </c>
      <c r="B21" s="259"/>
      <c r="C21" s="276" t="str">
        <f t="shared" si="3"/>
        <v>-</v>
      </c>
      <c r="D21" s="259"/>
      <c r="E21" s="276" t="str">
        <f t="shared" si="0"/>
        <v>-</v>
      </c>
      <c r="F21" s="259"/>
      <c r="G21" s="276" t="str">
        <f t="shared" si="1"/>
        <v>-</v>
      </c>
      <c r="H21" s="259"/>
      <c r="I21" s="277" t="str">
        <f t="shared" si="2"/>
        <v>-</v>
      </c>
    </row>
    <row r="22" spans="1:9" ht="12" customHeight="1">
      <c r="A22" s="242" t="s">
        <v>1022</v>
      </c>
      <c r="B22" s="259"/>
      <c r="C22" s="276" t="str">
        <f t="shared" si="3"/>
        <v>-</v>
      </c>
      <c r="D22" s="259"/>
      <c r="E22" s="276" t="str">
        <f t="shared" si="0"/>
        <v>-</v>
      </c>
      <c r="F22" s="259"/>
      <c r="G22" s="276" t="str">
        <f t="shared" si="1"/>
        <v>-</v>
      </c>
      <c r="H22" s="259"/>
      <c r="I22" s="277" t="str">
        <f t="shared" si="2"/>
        <v>-</v>
      </c>
    </row>
    <row r="23" spans="1:9" ht="12" customHeight="1">
      <c r="A23" s="444" t="s">
        <v>1023</v>
      </c>
      <c r="B23" s="257">
        <f>SUM(B24:B26)</f>
        <v>0</v>
      </c>
      <c r="C23" s="276" t="str">
        <f t="shared" si="3"/>
        <v>-</v>
      </c>
      <c r="D23" s="257">
        <f>SUM(D24:D26)</f>
        <v>0</v>
      </c>
      <c r="E23" s="276" t="str">
        <f t="shared" si="0"/>
        <v>-</v>
      </c>
      <c r="F23" s="257">
        <f>SUM(F24:F26)</f>
        <v>0</v>
      </c>
      <c r="G23" s="276" t="str">
        <f t="shared" si="1"/>
        <v>-</v>
      </c>
      <c r="H23" s="257">
        <f>SUM(H24:H26)</f>
        <v>0</v>
      </c>
      <c r="I23" s="277" t="str">
        <f t="shared" si="2"/>
        <v>-</v>
      </c>
    </row>
    <row r="24" spans="1:9" ht="12" customHeight="1">
      <c r="A24" s="242" t="s">
        <v>1024</v>
      </c>
      <c r="B24" s="259"/>
      <c r="C24" s="276" t="str">
        <f t="shared" si="3"/>
        <v>-</v>
      </c>
      <c r="D24" s="259"/>
      <c r="E24" s="276" t="str">
        <f t="shared" si="0"/>
        <v>-</v>
      </c>
      <c r="F24" s="259"/>
      <c r="G24" s="276" t="str">
        <f t="shared" si="1"/>
        <v>-</v>
      </c>
      <c r="H24" s="259"/>
      <c r="I24" s="277" t="str">
        <f t="shared" si="2"/>
        <v>-</v>
      </c>
    </row>
    <row r="25" spans="1:9" ht="12" customHeight="1">
      <c r="A25" s="242" t="s">
        <v>1025</v>
      </c>
      <c r="B25" s="259"/>
      <c r="C25" s="276" t="str">
        <f t="shared" si="3"/>
        <v>-</v>
      </c>
      <c r="D25" s="259"/>
      <c r="E25" s="276" t="str">
        <f t="shared" si="0"/>
        <v>-</v>
      </c>
      <c r="F25" s="259"/>
      <c r="G25" s="276" t="str">
        <f t="shared" si="1"/>
        <v>-</v>
      </c>
      <c r="H25" s="259"/>
      <c r="I25" s="277" t="str">
        <f t="shared" si="2"/>
        <v>-</v>
      </c>
    </row>
    <row r="26" spans="1:9" ht="12" customHeight="1">
      <c r="A26" s="242" t="s">
        <v>1026</v>
      </c>
      <c r="B26" s="259"/>
      <c r="C26" s="276" t="str">
        <f t="shared" si="3"/>
        <v>-</v>
      </c>
      <c r="D26" s="259"/>
      <c r="E26" s="276" t="str">
        <f t="shared" si="0"/>
        <v>-</v>
      </c>
      <c r="F26" s="259"/>
      <c r="G26" s="276" t="str">
        <f t="shared" si="1"/>
        <v>-</v>
      </c>
      <c r="H26" s="259"/>
      <c r="I26" s="277" t="str">
        <f t="shared" si="2"/>
        <v>-</v>
      </c>
    </row>
    <row r="27" spans="1:9" ht="12" customHeight="1">
      <c r="A27" s="444" t="s">
        <v>1027</v>
      </c>
      <c r="B27" s="259"/>
      <c r="C27" s="276" t="str">
        <f t="shared" si="3"/>
        <v>-</v>
      </c>
      <c r="D27" s="259"/>
      <c r="E27" s="276" t="str">
        <f t="shared" si="0"/>
        <v>-</v>
      </c>
      <c r="F27" s="259"/>
      <c r="G27" s="276" t="str">
        <f t="shared" si="1"/>
        <v>-</v>
      </c>
      <c r="H27" s="259"/>
      <c r="I27" s="277" t="str">
        <f t="shared" si="2"/>
        <v>-</v>
      </c>
    </row>
    <row r="28" spans="1:9" ht="12" customHeight="1">
      <c r="A28" s="444" t="s">
        <v>1028</v>
      </c>
      <c r="B28" s="257">
        <f>SUM(B29:B36)</f>
        <v>0</v>
      </c>
      <c r="C28" s="276" t="str">
        <f t="shared" si="3"/>
        <v>-</v>
      </c>
      <c r="D28" s="257">
        <f>SUM(D29:D36)</f>
        <v>0</v>
      </c>
      <c r="E28" s="276" t="str">
        <f t="shared" si="0"/>
        <v>-</v>
      </c>
      <c r="F28" s="257">
        <f>SUM(F29:F36)</f>
        <v>0</v>
      </c>
      <c r="G28" s="276" t="str">
        <f t="shared" si="1"/>
        <v>-</v>
      </c>
      <c r="H28" s="257">
        <f>SUM(H29:H36)</f>
        <v>0</v>
      </c>
      <c r="I28" s="277" t="str">
        <f t="shared" si="2"/>
        <v>-</v>
      </c>
    </row>
    <row r="29" spans="1:9" ht="12" customHeight="1">
      <c r="A29" s="242" t="s">
        <v>1029</v>
      </c>
      <c r="B29" s="259"/>
      <c r="C29" s="276" t="str">
        <f t="shared" si="3"/>
        <v>-</v>
      </c>
      <c r="D29" s="259"/>
      <c r="E29" s="276" t="str">
        <f t="shared" si="0"/>
        <v>-</v>
      </c>
      <c r="F29" s="259"/>
      <c r="G29" s="276" t="str">
        <f t="shared" si="1"/>
        <v>-</v>
      </c>
      <c r="H29" s="259"/>
      <c r="I29" s="277" t="str">
        <f t="shared" si="2"/>
        <v>-</v>
      </c>
    </row>
    <row r="30" spans="1:9" ht="12" customHeight="1">
      <c r="A30" s="242" t="s">
        <v>1030</v>
      </c>
      <c r="B30" s="259"/>
      <c r="C30" s="276" t="str">
        <f t="shared" si="3"/>
        <v>-</v>
      </c>
      <c r="D30" s="259"/>
      <c r="E30" s="276" t="str">
        <f t="shared" si="0"/>
        <v>-</v>
      </c>
      <c r="F30" s="259"/>
      <c r="G30" s="276" t="str">
        <f t="shared" si="1"/>
        <v>-</v>
      </c>
      <c r="H30" s="259"/>
      <c r="I30" s="277" t="str">
        <f t="shared" si="2"/>
        <v>-</v>
      </c>
    </row>
    <row r="31" spans="1:9" ht="12" customHeight="1">
      <c r="A31" s="242" t="s">
        <v>2508</v>
      </c>
      <c r="B31" s="259"/>
      <c r="C31" s="276" t="str">
        <f t="shared" si="3"/>
        <v>-</v>
      </c>
      <c r="D31" s="259"/>
      <c r="E31" s="276" t="str">
        <f t="shared" si="0"/>
        <v>-</v>
      </c>
      <c r="F31" s="259"/>
      <c r="G31" s="276" t="str">
        <f t="shared" si="1"/>
        <v>-</v>
      </c>
      <c r="H31" s="259"/>
      <c r="I31" s="277" t="str">
        <f t="shared" si="2"/>
        <v>-</v>
      </c>
    </row>
    <row r="32" spans="1:9" ht="12" customHeight="1">
      <c r="A32" s="242" t="s">
        <v>1032</v>
      </c>
      <c r="B32" s="259"/>
      <c r="C32" s="276" t="str">
        <f t="shared" si="3"/>
        <v>-</v>
      </c>
      <c r="D32" s="259"/>
      <c r="E32" s="276" t="str">
        <f t="shared" si="0"/>
        <v>-</v>
      </c>
      <c r="F32" s="259"/>
      <c r="G32" s="276" t="str">
        <f t="shared" si="1"/>
        <v>-</v>
      </c>
      <c r="H32" s="259"/>
      <c r="I32" s="277" t="str">
        <f t="shared" si="2"/>
        <v>-</v>
      </c>
    </row>
    <row r="33" spans="1:9" ht="12" customHeight="1">
      <c r="A33" s="242" t="s">
        <v>2509</v>
      </c>
      <c r="B33" s="259"/>
      <c r="C33" s="276" t="str">
        <f t="shared" si="3"/>
        <v>-</v>
      </c>
      <c r="D33" s="259"/>
      <c r="E33" s="276" t="str">
        <f t="shared" si="0"/>
        <v>-</v>
      </c>
      <c r="F33" s="259"/>
      <c r="G33" s="276" t="str">
        <f t="shared" si="1"/>
        <v>-</v>
      </c>
      <c r="H33" s="259"/>
      <c r="I33" s="277" t="str">
        <f t="shared" si="2"/>
        <v>-</v>
      </c>
    </row>
    <row r="34" spans="1:9" ht="12" customHeight="1">
      <c r="A34" s="242" t="s">
        <v>1034</v>
      </c>
      <c r="B34" s="259"/>
      <c r="C34" s="276" t="str">
        <f t="shared" si="3"/>
        <v>-</v>
      </c>
      <c r="D34" s="259"/>
      <c r="E34" s="276" t="str">
        <f t="shared" si="0"/>
        <v>-</v>
      </c>
      <c r="F34" s="259"/>
      <c r="G34" s="276" t="str">
        <f t="shared" si="1"/>
        <v>-</v>
      </c>
      <c r="H34" s="259"/>
      <c r="I34" s="277" t="str">
        <f t="shared" si="2"/>
        <v>-</v>
      </c>
    </row>
    <row r="35" spans="1:9" ht="12" customHeight="1">
      <c r="A35" s="242" t="s">
        <v>1035</v>
      </c>
      <c r="B35" s="259"/>
      <c r="C35" s="276" t="str">
        <f t="shared" si="3"/>
        <v>-</v>
      </c>
      <c r="D35" s="259"/>
      <c r="E35" s="276" t="str">
        <f t="shared" si="0"/>
        <v>-</v>
      </c>
      <c r="F35" s="259"/>
      <c r="G35" s="276" t="str">
        <f t="shared" si="1"/>
        <v>-</v>
      </c>
      <c r="H35" s="259"/>
      <c r="I35" s="277" t="str">
        <f t="shared" si="2"/>
        <v>-</v>
      </c>
    </row>
    <row r="36" spans="1:9" ht="12" customHeight="1">
      <c r="A36" s="242" t="s">
        <v>1036</v>
      </c>
      <c r="B36" s="259"/>
      <c r="C36" s="276" t="str">
        <f t="shared" si="3"/>
        <v>-</v>
      </c>
      <c r="D36" s="259"/>
      <c r="E36" s="276" t="str">
        <f t="shared" si="0"/>
        <v>-</v>
      </c>
      <c r="F36" s="259"/>
      <c r="G36" s="276" t="str">
        <f t="shared" si="1"/>
        <v>-</v>
      </c>
      <c r="H36" s="259"/>
      <c r="I36" s="277" t="str">
        <f t="shared" si="2"/>
        <v>-</v>
      </c>
    </row>
    <row r="37" spans="1:9" ht="12" customHeight="1">
      <c r="A37" s="444" t="s">
        <v>1037</v>
      </c>
      <c r="B37" s="259"/>
      <c r="C37" s="276" t="str">
        <f t="shared" si="3"/>
        <v>-</v>
      </c>
      <c r="D37" s="259"/>
      <c r="E37" s="276" t="str">
        <f t="shared" si="0"/>
        <v>-</v>
      </c>
      <c r="F37" s="259"/>
      <c r="G37" s="276" t="str">
        <f t="shared" si="1"/>
        <v>-</v>
      </c>
      <c r="H37" s="259"/>
      <c r="I37" s="277" t="str">
        <f t="shared" si="2"/>
        <v>-</v>
      </c>
    </row>
    <row r="38" spans="1:9" ht="12" customHeight="1">
      <c r="A38" s="278" t="s">
        <v>49</v>
      </c>
      <c r="B38" s="279">
        <f>+B19+B23+B27+B28+B37</f>
        <v>0</v>
      </c>
      <c r="C38" s="280" t="str">
        <f>IF(ISERROR(C19+C23+C27+C28+C37),"-",C19+C23+C27+C28+C37)</f>
        <v>-</v>
      </c>
      <c r="D38" s="279">
        <f>+D19+D23+D27+D28+D37</f>
        <v>0</v>
      </c>
      <c r="E38" s="280" t="str">
        <f>IF(ISERROR(E19+E23+E27+E28+E37),"-",E19+E23+E27+E28+E37)</f>
        <v>-</v>
      </c>
      <c r="F38" s="279">
        <f>+F19+F23+F27+F28+F37</f>
        <v>0</v>
      </c>
      <c r="G38" s="280" t="str">
        <f>IF(ISERROR(G19+G23+G27+G28+G37),"-",G19+G23+G27+G28+G37)</f>
        <v>-</v>
      </c>
      <c r="H38" s="279">
        <f>+H19+H23+H27+H28+H37</f>
        <v>0</v>
      </c>
      <c r="I38" s="281" t="str">
        <f>IF(ISERROR(I19+I23+I27+I28+I37),"-",I19+I23+I27+I28+I37)</f>
        <v>-</v>
      </c>
    </row>
    <row r="39" spans="1:9" ht="9.75" customHeight="1">
      <c r="A39" s="2"/>
    </row>
    <row r="40" spans="1:9" ht="15.75">
      <c r="A40" s="230" t="s">
        <v>2510</v>
      </c>
    </row>
    <row r="41" spans="1:9" ht="9" customHeight="1">
      <c r="A41" s="370"/>
    </row>
    <row r="42" spans="1:9" ht="15">
      <c r="A42" s="1239"/>
      <c r="B42" s="1289" t="s">
        <v>2511</v>
      </c>
      <c r="C42" s="1289"/>
      <c r="D42" s="1289" t="s">
        <v>2512</v>
      </c>
      <c r="E42" s="1290"/>
    </row>
    <row r="43" spans="1:9" ht="15">
      <c r="A43" s="1227"/>
      <c r="B43" s="268" t="s">
        <v>47</v>
      </c>
      <c r="C43" s="268" t="s">
        <v>48</v>
      </c>
      <c r="D43" s="268" t="s">
        <v>47</v>
      </c>
      <c r="E43" s="269" t="s">
        <v>48</v>
      </c>
    </row>
    <row r="44" spans="1:9" ht="12" customHeight="1">
      <c r="A44" s="417" t="s">
        <v>1116</v>
      </c>
      <c r="B44" s="423">
        <f>SUM(B45:B51)</f>
        <v>0</v>
      </c>
      <c r="C44" s="423">
        <f>SUM(C45:C51)</f>
        <v>0</v>
      </c>
      <c r="D44" s="423">
        <f>SUM(D45:D51)</f>
        <v>0</v>
      </c>
      <c r="E44" s="424">
        <f>SUM(E45:E51)</f>
        <v>0</v>
      </c>
    </row>
    <row r="45" spans="1:9" ht="12" customHeight="1">
      <c r="A45" s="444" t="s">
        <v>2513</v>
      </c>
      <c r="B45" s="259"/>
      <c r="C45" s="259"/>
      <c r="D45" s="259"/>
      <c r="E45" s="238"/>
    </row>
    <row r="46" spans="1:9" ht="12" customHeight="1">
      <c r="A46" s="444" t="s">
        <v>2514</v>
      </c>
      <c r="B46" s="259"/>
      <c r="C46" s="259"/>
      <c r="D46" s="259"/>
      <c r="E46" s="238"/>
    </row>
    <row r="47" spans="1:9" ht="12" customHeight="1">
      <c r="A47" s="444" t="s">
        <v>2515</v>
      </c>
      <c r="B47" s="259"/>
      <c r="C47" s="259"/>
      <c r="D47" s="259"/>
      <c r="E47" s="238"/>
    </row>
    <row r="48" spans="1:9" ht="12" customHeight="1">
      <c r="A48" s="444" t="s">
        <v>2516</v>
      </c>
      <c r="B48" s="259"/>
      <c r="C48" s="259"/>
      <c r="D48" s="259"/>
      <c r="E48" s="238"/>
    </row>
    <row r="49" spans="1:9" ht="12" customHeight="1">
      <c r="A49" s="444" t="s">
        <v>2517</v>
      </c>
      <c r="B49" s="259"/>
      <c r="C49" s="259"/>
      <c r="D49" s="259"/>
      <c r="E49" s="238"/>
    </row>
    <row r="50" spans="1:9" ht="12" customHeight="1">
      <c r="A50" s="263" t="s">
        <v>2518</v>
      </c>
      <c r="B50" s="261"/>
      <c r="C50" s="261"/>
      <c r="D50" s="261"/>
      <c r="E50" s="262"/>
    </row>
    <row r="51" spans="1:9" ht="12" customHeight="1">
      <c r="A51" s="278" t="s">
        <v>2519</v>
      </c>
      <c r="B51" s="286"/>
      <c r="C51" s="286"/>
      <c r="D51" s="286"/>
      <c r="E51" s="307"/>
    </row>
    <row r="52" spans="1:9" ht="14.25" customHeight="1">
      <c r="A52" s="2"/>
    </row>
    <row r="54" spans="1:9" ht="15">
      <c r="A54" s="308"/>
    </row>
    <row r="55" spans="1:9" ht="14.25" customHeight="1"/>
    <row r="65" ht="24" customHeight="1"/>
    <row r="75" ht="24" customHeight="1"/>
    <row r="84" ht="24" customHeight="1"/>
  </sheetData>
  <sheetProtection password="CF27" sheet="1"/>
  <mergeCells count="5">
    <mergeCell ref="A17:A18"/>
    <mergeCell ref="B17:E17"/>
    <mergeCell ref="F17:I17"/>
    <mergeCell ref="B42:C42"/>
    <mergeCell ref="D42:E42"/>
  </mergeCells>
  <phoneticPr fontId="0" type="noConversion"/>
  <pageMargins left="0.74803149606299202" right="0.74803149606299202" top="0.42" bottom="0.42" header="0.22" footer="0.28999999999999998"/>
  <pageSetup paperSize="9" scale="85" orientation="landscape" r:id="rId1"/>
  <headerFooter alignWithMargins="0">
    <oddFooter>&amp;C&amp;A-&amp;P</oddFooter>
  </headerFooter>
  <ignoredErrors>
    <ignoredError sqref="C19 C23 C28 C38 E19 E23 E28 E38 G19 G23 G28 G38" formula="1"/>
  </ignoredErrors>
  <legacy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A1:I52"/>
  <sheetViews>
    <sheetView view="pageBreakPreview" zoomScaleNormal="100" zoomScaleSheetLayoutView="100" workbookViewId="0"/>
  </sheetViews>
  <sheetFormatPr defaultColWidth="9.140625" defaultRowHeight="12.75"/>
  <cols>
    <col min="1" max="1" width="39.42578125" style="228" customWidth="1"/>
    <col min="2" max="3" width="12.85546875" style="228" customWidth="1"/>
    <col min="4" max="9" width="12.140625" style="228" customWidth="1"/>
    <col min="10" max="13" width="8" style="228" customWidth="1"/>
    <col min="14" max="16384" width="9.140625" style="228"/>
  </cols>
  <sheetData>
    <row r="1" spans="1:3" ht="18">
      <c r="A1" s="227" t="s">
        <v>2520</v>
      </c>
    </row>
    <row r="2" spans="1:3" ht="20.25">
      <c r="A2" s="229" t="s">
        <v>2521</v>
      </c>
    </row>
    <row r="3" spans="1:3" ht="9.75" customHeight="1">
      <c r="A3" s="229"/>
    </row>
    <row r="4" spans="1:3" ht="15.75">
      <c r="A4" s="230" t="s">
        <v>2522</v>
      </c>
    </row>
    <row r="5" spans="1:3" ht="9" customHeight="1">
      <c r="A5" s="229"/>
    </row>
    <row r="6" spans="1:3" ht="15.75">
      <c r="A6" s="230" t="s">
        <v>2523</v>
      </c>
    </row>
    <row r="7" spans="1:3" ht="9" customHeight="1">
      <c r="A7" s="267"/>
    </row>
    <row r="8" spans="1:3" ht="12.75" customHeight="1">
      <c r="A8" s="1234"/>
      <c r="B8" s="1206" t="s">
        <v>649</v>
      </c>
      <c r="C8" s="1207" t="s">
        <v>648</v>
      </c>
    </row>
    <row r="9" spans="1:3">
      <c r="A9" s="444" t="s">
        <v>2524</v>
      </c>
      <c r="B9" s="257">
        <f>nzm!B9</f>
        <v>334325</v>
      </c>
      <c r="C9" s="258">
        <f>nzm!C9</f>
        <v>518509</v>
      </c>
    </row>
    <row r="10" spans="1:3">
      <c r="A10" s="330" t="s">
        <v>2525</v>
      </c>
      <c r="B10" s="311">
        <f>nzm!B10</f>
        <v>9495</v>
      </c>
      <c r="C10" s="312">
        <f>nzm!C10</f>
        <v>8582</v>
      </c>
    </row>
    <row r="11" spans="1:3">
      <c r="A11" s="330" t="s">
        <v>2526</v>
      </c>
      <c r="B11" s="311">
        <f>nzm!B11</f>
        <v>324830</v>
      </c>
      <c r="C11" s="312">
        <f>nzm!C11</f>
        <v>509927</v>
      </c>
    </row>
    <row r="12" spans="1:3">
      <c r="A12" s="444" t="s">
        <v>2527</v>
      </c>
      <c r="B12" s="311">
        <f>nzm!B12</f>
        <v>1028</v>
      </c>
      <c r="C12" s="312">
        <f>nzm!C12</f>
        <v>5673</v>
      </c>
    </row>
    <row r="13" spans="1:3">
      <c r="A13" s="278" t="s">
        <v>106</v>
      </c>
      <c r="B13" s="279">
        <f>nzm!B13</f>
        <v>335353</v>
      </c>
      <c r="C13" s="285">
        <f>nzm!C13</f>
        <v>524182</v>
      </c>
    </row>
    <row r="14" spans="1:3" ht="9" customHeight="1">
      <c r="A14" s="4"/>
    </row>
    <row r="15" spans="1:3" ht="15.75">
      <c r="A15" s="230" t="s">
        <v>2528</v>
      </c>
    </row>
    <row r="16" spans="1:3" ht="9" customHeight="1">
      <c r="A16" s="370"/>
    </row>
    <row r="17" spans="1:9">
      <c r="A17" s="1319"/>
      <c r="B17" s="1289" t="s">
        <v>649</v>
      </c>
      <c r="C17" s="1289"/>
      <c r="D17" s="1289"/>
      <c r="E17" s="1289"/>
      <c r="F17" s="1289" t="s">
        <v>648</v>
      </c>
      <c r="G17" s="1289"/>
      <c r="H17" s="1289"/>
      <c r="I17" s="1290"/>
    </row>
    <row r="18" spans="1:9">
      <c r="A18" s="1320"/>
      <c r="B18" s="268" t="s">
        <v>104</v>
      </c>
      <c r="C18" s="268" t="s">
        <v>2507</v>
      </c>
      <c r="D18" s="268" t="s">
        <v>105</v>
      </c>
      <c r="E18" s="268" t="s">
        <v>2507</v>
      </c>
      <c r="F18" s="268" t="s">
        <v>104</v>
      </c>
      <c r="G18" s="268" t="s">
        <v>2507</v>
      </c>
      <c r="H18" s="268" t="s">
        <v>105</v>
      </c>
      <c r="I18" s="269" t="s">
        <v>2507</v>
      </c>
    </row>
    <row r="19" spans="1:9" ht="12" customHeight="1">
      <c r="A19" s="444" t="s">
        <v>1415</v>
      </c>
      <c r="B19" s="257">
        <f>nzm!B19</f>
        <v>0</v>
      </c>
      <c r="C19" s="276" t="str">
        <f>nzm!C19</f>
        <v>-</v>
      </c>
      <c r="D19" s="257">
        <f>nzm!D19</f>
        <v>0</v>
      </c>
      <c r="E19" s="276" t="str">
        <f>nzm!E19</f>
        <v>-</v>
      </c>
      <c r="F19" s="257">
        <f>nzm!F19</f>
        <v>0</v>
      </c>
      <c r="G19" s="276" t="str">
        <f>nzm!G19</f>
        <v>-</v>
      </c>
      <c r="H19" s="257">
        <f>nzm!H19</f>
        <v>0</v>
      </c>
      <c r="I19" s="277" t="str">
        <f>nzm!I19</f>
        <v>-</v>
      </c>
    </row>
    <row r="20" spans="1:9" ht="12" customHeight="1">
      <c r="A20" s="242" t="s">
        <v>1416</v>
      </c>
      <c r="B20" s="311">
        <f>nzm!B20</f>
        <v>0</v>
      </c>
      <c r="C20" s="276" t="str">
        <f>nzm!C20</f>
        <v>-</v>
      </c>
      <c r="D20" s="311">
        <f>nzm!D20</f>
        <v>0</v>
      </c>
      <c r="E20" s="276" t="str">
        <f>nzm!E20</f>
        <v>-</v>
      </c>
      <c r="F20" s="311">
        <f>nzm!F20</f>
        <v>0</v>
      </c>
      <c r="G20" s="276" t="str">
        <f>nzm!G20</f>
        <v>-</v>
      </c>
      <c r="H20" s="311">
        <f>nzm!H20</f>
        <v>0</v>
      </c>
      <c r="I20" s="277" t="str">
        <f>nzm!I20</f>
        <v>-</v>
      </c>
    </row>
    <row r="21" spans="1:9" ht="12" customHeight="1">
      <c r="A21" s="242" t="s">
        <v>1417</v>
      </c>
      <c r="B21" s="311">
        <f>nzm!B21</f>
        <v>0</v>
      </c>
      <c r="C21" s="276" t="str">
        <f>nzm!C21</f>
        <v>-</v>
      </c>
      <c r="D21" s="311">
        <f>nzm!D21</f>
        <v>0</v>
      </c>
      <c r="E21" s="276" t="str">
        <f>nzm!E21</f>
        <v>-</v>
      </c>
      <c r="F21" s="311">
        <f>nzm!F21</f>
        <v>0</v>
      </c>
      <c r="G21" s="276" t="str">
        <f>nzm!G21</f>
        <v>-</v>
      </c>
      <c r="H21" s="311">
        <f>nzm!H21</f>
        <v>0</v>
      </c>
      <c r="I21" s="277" t="str">
        <f>nzm!I21</f>
        <v>-</v>
      </c>
    </row>
    <row r="22" spans="1:9" ht="12" customHeight="1">
      <c r="A22" s="242" t="s">
        <v>1418</v>
      </c>
      <c r="B22" s="311">
        <f>nzm!B22</f>
        <v>0</v>
      </c>
      <c r="C22" s="276" t="str">
        <f>nzm!C22</f>
        <v>-</v>
      </c>
      <c r="D22" s="311">
        <f>nzm!D22</f>
        <v>0</v>
      </c>
      <c r="E22" s="276" t="str">
        <f>nzm!E22</f>
        <v>-</v>
      </c>
      <c r="F22" s="311">
        <f>nzm!F22</f>
        <v>0</v>
      </c>
      <c r="G22" s="276" t="str">
        <f>nzm!G22</f>
        <v>-</v>
      </c>
      <c r="H22" s="311">
        <f>nzm!H22</f>
        <v>0</v>
      </c>
      <c r="I22" s="277" t="str">
        <f>nzm!I22</f>
        <v>-</v>
      </c>
    </row>
    <row r="23" spans="1:9" ht="12" customHeight="1">
      <c r="A23" s="444" t="s">
        <v>1419</v>
      </c>
      <c r="B23" s="257">
        <f>nzm!B23</f>
        <v>0</v>
      </c>
      <c r="C23" s="276" t="str">
        <f>nzm!C23</f>
        <v>-</v>
      </c>
      <c r="D23" s="257">
        <f>nzm!D23</f>
        <v>0</v>
      </c>
      <c r="E23" s="276" t="str">
        <f>nzm!E23</f>
        <v>-</v>
      </c>
      <c r="F23" s="257">
        <f>nzm!F23</f>
        <v>0</v>
      </c>
      <c r="G23" s="276" t="str">
        <f>nzm!G23</f>
        <v>-</v>
      </c>
      <c r="H23" s="257">
        <f>nzm!H23</f>
        <v>0</v>
      </c>
      <c r="I23" s="277" t="str">
        <f>nzm!I23</f>
        <v>-</v>
      </c>
    </row>
    <row r="24" spans="1:9" ht="12" customHeight="1">
      <c r="A24" s="242" t="s">
        <v>1420</v>
      </c>
      <c r="B24" s="311">
        <f>nzm!B24</f>
        <v>0</v>
      </c>
      <c r="C24" s="276" t="str">
        <f>nzm!C24</f>
        <v>-</v>
      </c>
      <c r="D24" s="311">
        <f>nzm!D24</f>
        <v>0</v>
      </c>
      <c r="E24" s="276" t="str">
        <f>nzm!E24</f>
        <v>-</v>
      </c>
      <c r="F24" s="311">
        <f>nzm!F24</f>
        <v>0</v>
      </c>
      <c r="G24" s="276" t="str">
        <f>nzm!G24</f>
        <v>-</v>
      </c>
      <c r="H24" s="311">
        <f>nzm!H24</f>
        <v>0</v>
      </c>
      <c r="I24" s="277" t="str">
        <f>nzm!I24</f>
        <v>-</v>
      </c>
    </row>
    <row r="25" spans="1:9" ht="12" customHeight="1">
      <c r="A25" s="242" t="s">
        <v>1421</v>
      </c>
      <c r="B25" s="311">
        <f>nzm!B25</f>
        <v>0</v>
      </c>
      <c r="C25" s="276" t="str">
        <f>nzm!C25</f>
        <v>-</v>
      </c>
      <c r="D25" s="311">
        <f>nzm!D25</f>
        <v>0</v>
      </c>
      <c r="E25" s="276" t="str">
        <f>nzm!E25</f>
        <v>-</v>
      </c>
      <c r="F25" s="311">
        <f>nzm!F25</f>
        <v>0</v>
      </c>
      <c r="G25" s="276" t="str">
        <f>nzm!G25</f>
        <v>-</v>
      </c>
      <c r="H25" s="311">
        <f>nzm!H25</f>
        <v>0</v>
      </c>
      <c r="I25" s="277" t="str">
        <f>nzm!I25</f>
        <v>-</v>
      </c>
    </row>
    <row r="26" spans="1:9" ht="12" customHeight="1">
      <c r="A26" s="242" t="s">
        <v>1422</v>
      </c>
      <c r="B26" s="311">
        <f>nzm!B26</f>
        <v>0</v>
      </c>
      <c r="C26" s="276" t="str">
        <f>nzm!C26</f>
        <v>-</v>
      </c>
      <c r="D26" s="311">
        <f>nzm!D26</f>
        <v>0</v>
      </c>
      <c r="E26" s="276" t="str">
        <f>nzm!E26</f>
        <v>-</v>
      </c>
      <c r="F26" s="311">
        <f>nzm!F26</f>
        <v>0</v>
      </c>
      <c r="G26" s="276" t="str">
        <f>nzm!G26</f>
        <v>-</v>
      </c>
      <c r="H26" s="311">
        <f>nzm!H26</f>
        <v>0</v>
      </c>
      <c r="I26" s="277" t="str">
        <f>nzm!I26</f>
        <v>-</v>
      </c>
    </row>
    <row r="27" spans="1:9" ht="12" customHeight="1">
      <c r="A27" s="444" t="s">
        <v>1423</v>
      </c>
      <c r="B27" s="311">
        <f>nzm!B27</f>
        <v>0</v>
      </c>
      <c r="C27" s="276" t="str">
        <f>nzm!C27</f>
        <v>-</v>
      </c>
      <c r="D27" s="311">
        <f>nzm!D27</f>
        <v>0</v>
      </c>
      <c r="E27" s="276" t="str">
        <f>nzm!E27</f>
        <v>-</v>
      </c>
      <c r="F27" s="311">
        <f>nzm!F27</f>
        <v>0</v>
      </c>
      <c r="G27" s="276" t="str">
        <f>nzm!G27</f>
        <v>-</v>
      </c>
      <c r="H27" s="311">
        <f>nzm!H27</f>
        <v>0</v>
      </c>
      <c r="I27" s="277" t="str">
        <f>nzm!I27</f>
        <v>-</v>
      </c>
    </row>
    <row r="28" spans="1:9" ht="12" customHeight="1">
      <c r="A28" s="444" t="s">
        <v>1424</v>
      </c>
      <c r="B28" s="257">
        <f>nzm!B28</f>
        <v>0</v>
      </c>
      <c r="C28" s="276" t="str">
        <f>nzm!C28</f>
        <v>-</v>
      </c>
      <c r="D28" s="257">
        <f>nzm!D28</f>
        <v>0</v>
      </c>
      <c r="E28" s="276" t="str">
        <f>nzm!E28</f>
        <v>-</v>
      </c>
      <c r="F28" s="257">
        <f>nzm!F28</f>
        <v>0</v>
      </c>
      <c r="G28" s="276" t="str">
        <f>nzm!G28</f>
        <v>-</v>
      </c>
      <c r="H28" s="257">
        <f>nzm!H28</f>
        <v>0</v>
      </c>
      <c r="I28" s="277" t="str">
        <f>nzm!I28</f>
        <v>-</v>
      </c>
    </row>
    <row r="29" spans="1:9" ht="12" customHeight="1">
      <c r="A29" s="242" t="s">
        <v>1425</v>
      </c>
      <c r="B29" s="311">
        <f>nzm!B29</f>
        <v>0</v>
      </c>
      <c r="C29" s="276" t="str">
        <f>nzm!C29</f>
        <v>-</v>
      </c>
      <c r="D29" s="311">
        <f>nzm!D29</f>
        <v>0</v>
      </c>
      <c r="E29" s="276" t="str">
        <f>nzm!E29</f>
        <v>-</v>
      </c>
      <c r="F29" s="311">
        <f>nzm!F29</f>
        <v>0</v>
      </c>
      <c r="G29" s="276" t="str">
        <f>nzm!G29</f>
        <v>-</v>
      </c>
      <c r="H29" s="311">
        <f>nzm!H29</f>
        <v>0</v>
      </c>
      <c r="I29" s="277" t="str">
        <f>nzm!I29</f>
        <v>-</v>
      </c>
    </row>
    <row r="30" spans="1:9" ht="12" customHeight="1">
      <c r="A30" s="242" t="s">
        <v>2529</v>
      </c>
      <c r="B30" s="311">
        <f>nzm!B30</f>
        <v>0</v>
      </c>
      <c r="C30" s="276" t="str">
        <f>nzm!C30</f>
        <v>-</v>
      </c>
      <c r="D30" s="311">
        <f>nzm!D30</f>
        <v>0</v>
      </c>
      <c r="E30" s="276" t="str">
        <f>nzm!E30</f>
        <v>-</v>
      </c>
      <c r="F30" s="311">
        <f>nzm!F30</f>
        <v>0</v>
      </c>
      <c r="G30" s="276" t="str">
        <f>nzm!G30</f>
        <v>-</v>
      </c>
      <c r="H30" s="311">
        <f>nzm!H30</f>
        <v>0</v>
      </c>
      <c r="I30" s="277" t="str">
        <f>nzm!I30</f>
        <v>-</v>
      </c>
    </row>
    <row r="31" spans="1:9" ht="12" customHeight="1">
      <c r="A31" s="242" t="s">
        <v>1427</v>
      </c>
      <c r="B31" s="311">
        <f>nzm!B31</f>
        <v>0</v>
      </c>
      <c r="C31" s="276" t="str">
        <f>nzm!C31</f>
        <v>-</v>
      </c>
      <c r="D31" s="311">
        <f>nzm!D31</f>
        <v>0</v>
      </c>
      <c r="E31" s="276" t="str">
        <f>nzm!E31</f>
        <v>-</v>
      </c>
      <c r="F31" s="311">
        <f>nzm!F31</f>
        <v>0</v>
      </c>
      <c r="G31" s="276" t="str">
        <f>nzm!G31</f>
        <v>-</v>
      </c>
      <c r="H31" s="311">
        <f>nzm!H31</f>
        <v>0</v>
      </c>
      <c r="I31" s="277" t="str">
        <f>nzm!I31</f>
        <v>-</v>
      </c>
    </row>
    <row r="32" spans="1:9" ht="12" customHeight="1">
      <c r="A32" s="242" t="s">
        <v>2530</v>
      </c>
      <c r="B32" s="311">
        <f>nzm!B32</f>
        <v>0</v>
      </c>
      <c r="C32" s="276" t="str">
        <f>nzm!C32</f>
        <v>-</v>
      </c>
      <c r="D32" s="311">
        <f>nzm!D32</f>
        <v>0</v>
      </c>
      <c r="E32" s="276" t="str">
        <f>nzm!E32</f>
        <v>-</v>
      </c>
      <c r="F32" s="311">
        <f>nzm!F32</f>
        <v>0</v>
      </c>
      <c r="G32" s="276" t="str">
        <f>nzm!G32</f>
        <v>-</v>
      </c>
      <c r="H32" s="311">
        <f>nzm!H32</f>
        <v>0</v>
      </c>
      <c r="I32" s="277" t="str">
        <f>nzm!I32</f>
        <v>-</v>
      </c>
    </row>
    <row r="33" spans="1:9" ht="12" customHeight="1">
      <c r="A33" s="242" t="s">
        <v>1429</v>
      </c>
      <c r="B33" s="311">
        <f>nzm!B33</f>
        <v>0</v>
      </c>
      <c r="C33" s="276" t="str">
        <f>nzm!C33</f>
        <v>-</v>
      </c>
      <c r="D33" s="311">
        <f>nzm!D33</f>
        <v>0</v>
      </c>
      <c r="E33" s="276" t="str">
        <f>nzm!E33</f>
        <v>-</v>
      </c>
      <c r="F33" s="311">
        <f>nzm!F33</f>
        <v>0</v>
      </c>
      <c r="G33" s="276" t="str">
        <f>nzm!G33</f>
        <v>-</v>
      </c>
      <c r="H33" s="311">
        <f>nzm!H33</f>
        <v>0</v>
      </c>
      <c r="I33" s="277" t="str">
        <f>nzm!I33</f>
        <v>-</v>
      </c>
    </row>
    <row r="34" spans="1:9" ht="12" customHeight="1">
      <c r="A34" s="242" t="s">
        <v>1430</v>
      </c>
      <c r="B34" s="311">
        <f>nzm!B34</f>
        <v>0</v>
      </c>
      <c r="C34" s="276" t="str">
        <f>nzm!C34</f>
        <v>-</v>
      </c>
      <c r="D34" s="311">
        <f>nzm!D34</f>
        <v>0</v>
      </c>
      <c r="E34" s="276" t="str">
        <f>nzm!E34</f>
        <v>-</v>
      </c>
      <c r="F34" s="311">
        <f>nzm!F34</f>
        <v>0</v>
      </c>
      <c r="G34" s="276" t="str">
        <f>nzm!G34</f>
        <v>-</v>
      </c>
      <c r="H34" s="311">
        <f>nzm!H34</f>
        <v>0</v>
      </c>
      <c r="I34" s="277" t="str">
        <f>nzm!I34</f>
        <v>-</v>
      </c>
    </row>
    <row r="35" spans="1:9" ht="12" customHeight="1">
      <c r="A35" s="242" t="s">
        <v>1431</v>
      </c>
      <c r="B35" s="311">
        <f>nzm!B35</f>
        <v>0</v>
      </c>
      <c r="C35" s="276" t="str">
        <f>nzm!C35</f>
        <v>-</v>
      </c>
      <c r="D35" s="311">
        <f>nzm!D35</f>
        <v>0</v>
      </c>
      <c r="E35" s="276" t="str">
        <f>nzm!E35</f>
        <v>-</v>
      </c>
      <c r="F35" s="311">
        <f>nzm!F35</f>
        <v>0</v>
      </c>
      <c r="G35" s="276" t="str">
        <f>nzm!G35</f>
        <v>-</v>
      </c>
      <c r="H35" s="311">
        <f>nzm!H35</f>
        <v>0</v>
      </c>
      <c r="I35" s="277" t="str">
        <f>nzm!I35</f>
        <v>-</v>
      </c>
    </row>
    <row r="36" spans="1:9" ht="12" customHeight="1">
      <c r="A36" s="242" t="s">
        <v>1432</v>
      </c>
      <c r="B36" s="311">
        <f>nzm!B36</f>
        <v>0</v>
      </c>
      <c r="C36" s="276" t="str">
        <f>nzm!C36</f>
        <v>-</v>
      </c>
      <c r="D36" s="311">
        <f>nzm!D36</f>
        <v>0</v>
      </c>
      <c r="E36" s="276" t="str">
        <f>nzm!E36</f>
        <v>-</v>
      </c>
      <c r="F36" s="311">
        <f>nzm!F36</f>
        <v>0</v>
      </c>
      <c r="G36" s="276" t="str">
        <f>nzm!G36</f>
        <v>-</v>
      </c>
      <c r="H36" s="311">
        <f>nzm!H36</f>
        <v>0</v>
      </c>
      <c r="I36" s="277" t="str">
        <f>nzm!I36</f>
        <v>-</v>
      </c>
    </row>
    <row r="37" spans="1:9" ht="12" customHeight="1">
      <c r="A37" s="444" t="s">
        <v>1433</v>
      </c>
      <c r="B37" s="311">
        <f>nzm!B37</f>
        <v>0</v>
      </c>
      <c r="C37" s="276" t="str">
        <f>nzm!C37</f>
        <v>-</v>
      </c>
      <c r="D37" s="311">
        <f>nzm!D37</f>
        <v>0</v>
      </c>
      <c r="E37" s="276" t="str">
        <f>nzm!E37</f>
        <v>-</v>
      </c>
      <c r="F37" s="311">
        <f>nzm!F37</f>
        <v>0</v>
      </c>
      <c r="G37" s="276" t="str">
        <f>nzm!G37</f>
        <v>-</v>
      </c>
      <c r="H37" s="311">
        <f>nzm!H37</f>
        <v>0</v>
      </c>
      <c r="I37" s="277" t="str">
        <f>nzm!I37</f>
        <v>-</v>
      </c>
    </row>
    <row r="38" spans="1:9" ht="12" customHeight="1">
      <c r="A38" s="278" t="s">
        <v>106</v>
      </c>
      <c r="B38" s="279">
        <f>nzm!B38</f>
        <v>0</v>
      </c>
      <c r="C38" s="280" t="str">
        <f>nzm!C38</f>
        <v>-</v>
      </c>
      <c r="D38" s="279">
        <f>nzm!D38</f>
        <v>0</v>
      </c>
      <c r="E38" s="280" t="str">
        <f>nzm!E38</f>
        <v>-</v>
      </c>
      <c r="F38" s="279">
        <f>nzm!F38</f>
        <v>0</v>
      </c>
      <c r="G38" s="280" t="str">
        <f>nzm!G38</f>
        <v>-</v>
      </c>
      <c r="H38" s="279">
        <f>nzm!H38</f>
        <v>0</v>
      </c>
      <c r="I38" s="281" t="str">
        <f>nzm!I38</f>
        <v>-</v>
      </c>
    </row>
    <row r="39" spans="1:9" ht="9" customHeight="1">
      <c r="A39" s="4"/>
    </row>
    <row r="40" spans="1:9" ht="18" customHeight="1">
      <c r="A40" s="1407" t="s">
        <v>2531</v>
      </c>
      <c r="B40" s="1407"/>
      <c r="C40" s="1407"/>
      <c r="D40" s="1407"/>
      <c r="E40" s="1407"/>
      <c r="F40" s="1407"/>
      <c r="G40" s="1407"/>
      <c r="H40" s="1407"/>
      <c r="I40" s="1407"/>
    </row>
    <row r="41" spans="1:9" ht="9" customHeight="1">
      <c r="A41" s="370"/>
    </row>
    <row r="42" spans="1:9" ht="14.25" customHeight="1">
      <c r="A42" s="1239"/>
      <c r="B42" s="1289" t="s">
        <v>2532</v>
      </c>
      <c r="C42" s="1289"/>
      <c r="D42" s="1289" t="s">
        <v>2533</v>
      </c>
      <c r="E42" s="1290"/>
    </row>
    <row r="43" spans="1:9" ht="15">
      <c r="A43" s="1227"/>
      <c r="B43" s="268" t="s">
        <v>104</v>
      </c>
      <c r="C43" s="268" t="s">
        <v>105</v>
      </c>
      <c r="D43" s="268" t="s">
        <v>104</v>
      </c>
      <c r="E43" s="269" t="s">
        <v>105</v>
      </c>
    </row>
    <row r="44" spans="1:9" ht="12" customHeight="1">
      <c r="A44" s="417" t="s">
        <v>1501</v>
      </c>
      <c r="B44" s="423">
        <f>nzm!B44</f>
        <v>0</v>
      </c>
      <c r="C44" s="423">
        <f>nzm!C44</f>
        <v>0</v>
      </c>
      <c r="D44" s="423">
        <f>nzm!D44</f>
        <v>0</v>
      </c>
      <c r="E44" s="424">
        <f>nzm!E44</f>
        <v>0</v>
      </c>
    </row>
    <row r="45" spans="1:9" ht="12" customHeight="1">
      <c r="A45" s="444" t="s">
        <v>2534</v>
      </c>
      <c r="B45" s="311">
        <f>nzm!B45</f>
        <v>0</v>
      </c>
      <c r="C45" s="311">
        <f>nzm!C45</f>
        <v>0</v>
      </c>
      <c r="D45" s="311">
        <f>nzm!D45</f>
        <v>0</v>
      </c>
      <c r="E45" s="312">
        <f>nzm!E45</f>
        <v>0</v>
      </c>
    </row>
    <row r="46" spans="1:9" ht="12" customHeight="1">
      <c r="A46" s="444" t="s">
        <v>2535</v>
      </c>
      <c r="B46" s="311">
        <f>nzm!B46</f>
        <v>0</v>
      </c>
      <c r="C46" s="311">
        <f>nzm!C46</f>
        <v>0</v>
      </c>
      <c r="D46" s="311">
        <f>nzm!D46</f>
        <v>0</v>
      </c>
      <c r="E46" s="312">
        <f>nzm!E46</f>
        <v>0</v>
      </c>
    </row>
    <row r="47" spans="1:9" ht="12" customHeight="1">
      <c r="A47" s="444" t="s">
        <v>2536</v>
      </c>
      <c r="B47" s="311">
        <f>nzm!B47</f>
        <v>0</v>
      </c>
      <c r="C47" s="311">
        <f>nzm!C47</f>
        <v>0</v>
      </c>
      <c r="D47" s="311">
        <f>nzm!D47</f>
        <v>0</v>
      </c>
      <c r="E47" s="312">
        <f>nzm!E47</f>
        <v>0</v>
      </c>
    </row>
    <row r="48" spans="1:9" ht="12" customHeight="1">
      <c r="A48" s="444" t="s">
        <v>2537</v>
      </c>
      <c r="B48" s="311">
        <f>nzm!B48</f>
        <v>0</v>
      </c>
      <c r="C48" s="311">
        <f>nzm!C48</f>
        <v>0</v>
      </c>
      <c r="D48" s="311">
        <f>nzm!D48</f>
        <v>0</v>
      </c>
      <c r="E48" s="312">
        <f>nzm!E48</f>
        <v>0</v>
      </c>
    </row>
    <row r="49" spans="1:5" ht="12" customHeight="1">
      <c r="A49" s="444" t="s">
        <v>2538</v>
      </c>
      <c r="B49" s="311">
        <f>nzm!B49</f>
        <v>0</v>
      </c>
      <c r="C49" s="311">
        <f>nzm!C49</f>
        <v>0</v>
      </c>
      <c r="D49" s="311">
        <f>nzm!D49</f>
        <v>0</v>
      </c>
      <c r="E49" s="312">
        <f>nzm!E49</f>
        <v>0</v>
      </c>
    </row>
    <row r="50" spans="1:5" ht="12" customHeight="1">
      <c r="A50" s="263" t="s">
        <v>2539</v>
      </c>
      <c r="B50" s="311">
        <f>nzm!B50</f>
        <v>0</v>
      </c>
      <c r="C50" s="311">
        <f>nzm!C50</f>
        <v>0</v>
      </c>
      <c r="D50" s="311">
        <f>nzm!D50</f>
        <v>0</v>
      </c>
      <c r="E50" s="312">
        <f>nzm!E50</f>
        <v>0</v>
      </c>
    </row>
    <row r="51" spans="1:5" ht="12" customHeight="1">
      <c r="A51" s="278" t="s">
        <v>2540</v>
      </c>
      <c r="B51" s="315">
        <f>nzm!B51</f>
        <v>0</v>
      </c>
      <c r="C51" s="315">
        <f>nzm!C51</f>
        <v>0</v>
      </c>
      <c r="D51" s="315">
        <f>nzm!D51</f>
        <v>0</v>
      </c>
      <c r="E51" s="316">
        <f>nzm!E51</f>
        <v>0</v>
      </c>
    </row>
    <row r="52" spans="1:5">
      <c r="A52" s="4"/>
    </row>
  </sheetData>
  <sheetProtection password="CF27" sheet="1"/>
  <mergeCells count="6">
    <mergeCell ref="F17:I17"/>
    <mergeCell ref="B42:C42"/>
    <mergeCell ref="D42:E42"/>
    <mergeCell ref="A17:A18"/>
    <mergeCell ref="B17:E17"/>
    <mergeCell ref="A40:I40"/>
  </mergeCells>
  <phoneticPr fontId="0" type="noConversion"/>
  <pageMargins left="0.74803149606299202" right="0.74803149606299202" top="0.42" bottom="0.49" header="0.22" footer="0.28999999999999998"/>
  <pageSetup paperSize="9" scale="85" orientation="landscape" r:id="rId1"/>
  <headerFooter alignWithMargins="0">
    <oddFooter>&amp;C&amp;A-&amp;P</oddFooter>
  </headerFooter>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8"/>
  <dimension ref="A1:IV163"/>
  <sheetViews>
    <sheetView view="pageBreakPreview" zoomScaleNormal="100" zoomScaleSheetLayoutView="100" workbookViewId="0"/>
  </sheetViews>
  <sheetFormatPr defaultColWidth="9.140625" defaultRowHeight="12.75"/>
  <cols>
    <col min="1" max="1" width="50.85546875" style="228" customWidth="1"/>
    <col min="2" max="7" width="12.7109375" style="228" customWidth="1"/>
    <col min="8" max="8" width="11.85546875" style="228" customWidth="1"/>
    <col min="9" max="16384" width="9.140625" style="228"/>
  </cols>
  <sheetData>
    <row r="1" spans="1:5" ht="18">
      <c r="A1" s="227" t="s">
        <v>2541</v>
      </c>
    </row>
    <row r="2" spans="1:5" ht="20.25">
      <c r="A2" s="229" t="s">
        <v>2542</v>
      </c>
    </row>
    <row r="3" spans="1:5">
      <c r="A3" s="267"/>
    </row>
    <row r="4" spans="1:5" ht="15.75">
      <c r="A4" s="230" t="s">
        <v>2543</v>
      </c>
    </row>
    <row r="5" spans="1:5">
      <c r="A5" s="267"/>
    </row>
    <row r="6" spans="1:5">
      <c r="A6" s="1452"/>
      <c r="B6" s="1437" t="s">
        <v>562</v>
      </c>
      <c r="C6" s="1437"/>
      <c r="D6" s="1437" t="s">
        <v>563</v>
      </c>
      <c r="E6" s="1438"/>
    </row>
    <row r="7" spans="1:5">
      <c r="A7" s="1453"/>
      <c r="B7" s="400" t="s">
        <v>47</v>
      </c>
      <c r="C7" s="400" t="s">
        <v>48</v>
      </c>
      <c r="D7" s="400" t="s">
        <v>47</v>
      </c>
      <c r="E7" s="401" t="s">
        <v>48</v>
      </c>
    </row>
    <row r="8" spans="1:5">
      <c r="A8" s="425" t="s">
        <v>2544</v>
      </c>
      <c r="B8" s="426">
        <f>SUM(B9:B12)</f>
        <v>123597</v>
      </c>
      <c r="C8" s="426">
        <f>SUM(C9:C12)</f>
        <v>21022</v>
      </c>
      <c r="D8" s="426">
        <f>SUM(D9:D12)</f>
        <v>70375</v>
      </c>
      <c r="E8" s="427">
        <f>SUM(E9:E12)</f>
        <v>15372</v>
      </c>
    </row>
    <row r="9" spans="1:5">
      <c r="A9" s="260" t="s">
        <v>2545</v>
      </c>
      <c r="B9" s="428">
        <v>101457</v>
      </c>
      <c r="C9" s="428">
        <v>12569</v>
      </c>
      <c r="D9" s="428">
        <v>65116</v>
      </c>
      <c r="E9" s="429">
        <v>9156</v>
      </c>
    </row>
    <row r="10" spans="1:5">
      <c r="A10" s="260" t="s">
        <v>2546</v>
      </c>
      <c r="B10" s="428">
        <v>22095</v>
      </c>
      <c r="C10" s="428">
        <v>8453</v>
      </c>
      <c r="D10" s="428">
        <v>3814</v>
      </c>
      <c r="E10" s="429">
        <v>6216</v>
      </c>
    </row>
    <row r="11" spans="1:5">
      <c r="A11" s="260" t="s">
        <v>2547</v>
      </c>
      <c r="B11" s="428">
        <v>45</v>
      </c>
      <c r="C11" s="428">
        <v>0</v>
      </c>
      <c r="D11" s="428">
        <v>1445</v>
      </c>
      <c r="E11" s="429">
        <v>0</v>
      </c>
    </row>
    <row r="12" spans="1:5">
      <c r="A12" s="430" t="s">
        <v>2548</v>
      </c>
      <c r="B12" s="431">
        <v>0</v>
      </c>
      <c r="C12" s="431">
        <v>0</v>
      </c>
      <c r="D12" s="431">
        <v>0</v>
      </c>
      <c r="E12" s="432">
        <v>0</v>
      </c>
    </row>
    <row r="13" spans="1:5" ht="22.5">
      <c r="A13" s="1152" t="s">
        <v>2549</v>
      </c>
    </row>
    <row r="14" spans="1:5" ht="15.75">
      <c r="A14" s="230" t="s">
        <v>2550</v>
      </c>
    </row>
    <row r="15" spans="1:5">
      <c r="A15" s="267"/>
    </row>
    <row r="16" spans="1:5">
      <c r="A16" s="1452"/>
      <c r="B16" s="1437" t="s">
        <v>562</v>
      </c>
      <c r="C16" s="1437"/>
      <c r="D16" s="1437" t="s">
        <v>563</v>
      </c>
      <c r="E16" s="1438"/>
    </row>
    <row r="17" spans="1:5">
      <c r="A17" s="1453"/>
      <c r="B17" s="400" t="s">
        <v>47</v>
      </c>
      <c r="C17" s="400" t="s">
        <v>48</v>
      </c>
      <c r="D17" s="400" t="s">
        <v>47</v>
      </c>
      <c r="E17" s="401" t="s">
        <v>48</v>
      </c>
    </row>
    <row r="18" spans="1:5">
      <c r="A18" s="260" t="s">
        <v>2551</v>
      </c>
      <c r="B18" s="428">
        <v>20953</v>
      </c>
      <c r="C18" s="428">
        <v>5138</v>
      </c>
      <c r="D18" s="428">
        <v>6759</v>
      </c>
      <c r="E18" s="429">
        <v>378</v>
      </c>
    </row>
    <row r="19" spans="1:5">
      <c r="A19" s="260" t="s">
        <v>2552</v>
      </c>
      <c r="B19" s="428">
        <v>2636</v>
      </c>
      <c r="C19" s="428">
        <v>789</v>
      </c>
      <c r="D19" s="428">
        <v>12077</v>
      </c>
      <c r="E19" s="429">
        <v>1707</v>
      </c>
    </row>
    <row r="20" spans="1:5">
      <c r="A20" s="260" t="s">
        <v>2553</v>
      </c>
      <c r="B20" s="428">
        <v>0</v>
      </c>
      <c r="C20" s="428">
        <v>197</v>
      </c>
      <c r="D20" s="428">
        <v>0</v>
      </c>
      <c r="E20" s="429">
        <v>293</v>
      </c>
    </row>
    <row r="21" spans="1:5">
      <c r="A21" s="260" t="s">
        <v>2554</v>
      </c>
      <c r="B21" s="428">
        <v>0</v>
      </c>
      <c r="C21" s="428">
        <v>0</v>
      </c>
      <c r="D21" s="428">
        <v>0</v>
      </c>
      <c r="E21" s="429">
        <v>0</v>
      </c>
    </row>
    <row r="22" spans="1:5">
      <c r="A22" s="434" t="s">
        <v>985</v>
      </c>
      <c r="B22" s="435">
        <f>SUM(B18:B21)</f>
        <v>23589</v>
      </c>
      <c r="C22" s="435">
        <f>SUM(C18:C21)</f>
        <v>6124</v>
      </c>
      <c r="D22" s="435">
        <f>SUM(D18:D21)</f>
        <v>18836</v>
      </c>
      <c r="E22" s="436">
        <f>SUM(E18:E21)</f>
        <v>2378</v>
      </c>
    </row>
    <row r="23" spans="1:5">
      <c r="A23" s="323"/>
    </row>
    <row r="24" spans="1:5" ht="15.75">
      <c r="A24" s="230" t="s">
        <v>2555</v>
      </c>
    </row>
    <row r="25" spans="1:5">
      <c r="A25" s="267"/>
    </row>
    <row r="26" spans="1:5" ht="12.75" customHeight="1">
      <c r="A26" s="1452"/>
      <c r="B26" s="1437" t="s">
        <v>562</v>
      </c>
      <c r="C26" s="1437"/>
      <c r="D26" s="1437" t="s">
        <v>563</v>
      </c>
      <c r="E26" s="1438"/>
    </row>
    <row r="27" spans="1:5" ht="12.75" customHeight="1">
      <c r="A27" s="1453"/>
      <c r="B27" s="400" t="s">
        <v>47</v>
      </c>
      <c r="C27" s="400" t="s">
        <v>48</v>
      </c>
      <c r="D27" s="400" t="s">
        <v>47</v>
      </c>
      <c r="E27" s="401" t="s">
        <v>48</v>
      </c>
    </row>
    <row r="28" spans="1:5" ht="24" customHeight="1">
      <c r="A28" s="551" t="s">
        <v>1091</v>
      </c>
      <c r="B28" s="428">
        <v>0</v>
      </c>
      <c r="C28" s="428">
        <v>0</v>
      </c>
      <c r="D28" s="428">
        <v>0</v>
      </c>
      <c r="E28" s="429">
        <v>0</v>
      </c>
    </row>
    <row r="29" spans="1:5" ht="24">
      <c r="A29" s="551" t="s">
        <v>1093</v>
      </c>
      <c r="B29" s="428">
        <v>10057</v>
      </c>
      <c r="C29" s="428">
        <v>3463</v>
      </c>
      <c r="D29" s="428">
        <v>6355</v>
      </c>
      <c r="E29" s="429">
        <v>53</v>
      </c>
    </row>
    <row r="30" spans="1:5">
      <c r="A30" s="530" t="s">
        <v>1096</v>
      </c>
      <c r="B30" s="428">
        <v>0</v>
      </c>
      <c r="C30" s="428">
        <v>0</v>
      </c>
      <c r="D30" s="428">
        <v>0</v>
      </c>
      <c r="E30" s="429">
        <v>0</v>
      </c>
    </row>
    <row r="31" spans="1:5">
      <c r="A31" s="434" t="s">
        <v>985</v>
      </c>
      <c r="B31" s="435">
        <f>SUM(B28:B30)</f>
        <v>10057</v>
      </c>
      <c r="C31" s="435">
        <f>SUM(C28:C30)</f>
        <v>3463</v>
      </c>
      <c r="D31" s="435">
        <f>SUM(D28:D30)</f>
        <v>6355</v>
      </c>
      <c r="E31" s="436">
        <f>SUM(E28:E30)</f>
        <v>53</v>
      </c>
    </row>
    <row r="32" spans="1:5">
      <c r="A32" s="323"/>
    </row>
    <row r="33" spans="1:5" ht="15.75">
      <c r="A33" s="230" t="s">
        <v>2556</v>
      </c>
    </row>
    <row r="34" spans="1:5">
      <c r="A34" s="267"/>
    </row>
    <row r="35" spans="1:5" ht="15">
      <c r="A35" s="363"/>
      <c r="B35" s="1222" t="s">
        <v>562</v>
      </c>
      <c r="C35" s="1207" t="s">
        <v>563</v>
      </c>
    </row>
    <row r="36" spans="1:5">
      <c r="A36" s="264" t="s">
        <v>2557</v>
      </c>
      <c r="B36" s="335">
        <v>0</v>
      </c>
      <c r="C36" s="307">
        <v>3</v>
      </c>
    </row>
    <row r="37" spans="1:5">
      <c r="A37" s="323"/>
    </row>
    <row r="38" spans="1:5" ht="15.75">
      <c r="A38" s="230" t="s">
        <v>2558</v>
      </c>
    </row>
    <row r="39" spans="1:5">
      <c r="A39" s="267"/>
    </row>
    <row r="40" spans="1:5">
      <c r="A40" s="1452"/>
      <c r="B40" s="1437" t="s">
        <v>562</v>
      </c>
      <c r="C40" s="1437"/>
      <c r="D40" s="1437" t="s">
        <v>563</v>
      </c>
      <c r="E40" s="1438"/>
    </row>
    <row r="41" spans="1:5">
      <c r="A41" s="1453"/>
      <c r="B41" s="400" t="s">
        <v>47</v>
      </c>
      <c r="C41" s="400" t="s">
        <v>48</v>
      </c>
      <c r="D41" s="400" t="s">
        <v>47</v>
      </c>
      <c r="E41" s="401" t="s">
        <v>48</v>
      </c>
    </row>
    <row r="42" spans="1:5">
      <c r="A42" s="437" t="s">
        <v>2559</v>
      </c>
      <c r="B42" s="426">
        <f>SUM(B43:B46)</f>
        <v>3068</v>
      </c>
      <c r="C42" s="426">
        <f>SUM(C43:C46)</f>
        <v>1966</v>
      </c>
      <c r="D42" s="426">
        <f>SUM(D43:D46)</f>
        <v>800</v>
      </c>
      <c r="E42" s="427">
        <f>SUM(E43:E46)</f>
        <v>464</v>
      </c>
    </row>
    <row r="43" spans="1:5">
      <c r="A43" s="260" t="s">
        <v>2560</v>
      </c>
      <c r="B43" s="428">
        <v>0</v>
      </c>
      <c r="C43" s="428">
        <v>0</v>
      </c>
      <c r="D43" s="428">
        <v>0</v>
      </c>
      <c r="E43" s="429">
        <v>0</v>
      </c>
    </row>
    <row r="44" spans="1:5">
      <c r="A44" s="260" t="s">
        <v>2561</v>
      </c>
      <c r="B44" s="428">
        <v>0</v>
      </c>
      <c r="C44" s="428">
        <v>102</v>
      </c>
      <c r="D44" s="428">
        <v>0</v>
      </c>
      <c r="E44" s="429">
        <v>158</v>
      </c>
    </row>
    <row r="45" spans="1:5">
      <c r="A45" s="260" t="s">
        <v>2562</v>
      </c>
      <c r="B45" s="428">
        <v>3068</v>
      </c>
      <c r="C45" s="428">
        <v>1864</v>
      </c>
      <c r="D45" s="428">
        <v>800</v>
      </c>
      <c r="E45" s="429">
        <v>306</v>
      </c>
    </row>
    <row r="46" spans="1:5">
      <c r="A46" s="260" t="s">
        <v>2563</v>
      </c>
      <c r="B46" s="428">
        <v>0</v>
      </c>
      <c r="C46" s="428">
        <v>0</v>
      </c>
      <c r="D46" s="428">
        <v>0</v>
      </c>
      <c r="E46" s="429">
        <v>0</v>
      </c>
    </row>
    <row r="47" spans="1:5">
      <c r="A47" s="437" t="s">
        <v>2564</v>
      </c>
      <c r="B47" s="428">
        <v>0</v>
      </c>
      <c r="C47" s="428">
        <v>0</v>
      </c>
      <c r="D47" s="428">
        <v>0</v>
      </c>
      <c r="E47" s="429">
        <v>0</v>
      </c>
    </row>
    <row r="48" spans="1:5">
      <c r="A48" s="434" t="s">
        <v>985</v>
      </c>
      <c r="B48" s="435">
        <f>B42+B47</f>
        <v>3068</v>
      </c>
      <c r="C48" s="435">
        <f>C42+C47</f>
        <v>1966</v>
      </c>
      <c r="D48" s="435">
        <f>D42+D47</f>
        <v>800</v>
      </c>
      <c r="E48" s="436">
        <f>E42+E47</f>
        <v>464</v>
      </c>
    </row>
    <row r="49" spans="1:9" ht="12.75" customHeight="1">
      <c r="A49" s="433" t="s">
        <v>2565</v>
      </c>
    </row>
    <row r="50" spans="1:9" ht="15.75">
      <c r="A50" s="230" t="s">
        <v>2566</v>
      </c>
    </row>
    <row r="51" spans="1:9">
      <c r="A51" s="267"/>
    </row>
    <row r="52" spans="1:9" ht="15">
      <c r="A52" s="1234"/>
      <c r="B52" s="1222" t="s">
        <v>562</v>
      </c>
      <c r="C52" s="1233" t="s">
        <v>563</v>
      </c>
      <c r="D52" s="4"/>
    </row>
    <row r="53" spans="1:9">
      <c r="A53" s="278" t="s">
        <v>2567</v>
      </c>
      <c r="B53" s="335">
        <v>469</v>
      </c>
      <c r="C53" s="336">
        <v>186</v>
      </c>
      <c r="D53" s="4"/>
    </row>
    <row r="54" spans="1:9">
      <c r="A54" s="234"/>
    </row>
    <row r="55" spans="1:9" ht="15.75">
      <c r="A55" s="283" t="s">
        <v>2568</v>
      </c>
    </row>
    <row r="57" spans="1:9">
      <c r="A57" s="1452"/>
      <c r="B57" s="1437" t="s">
        <v>562</v>
      </c>
      <c r="C57" s="1437"/>
      <c r="D57" s="1437" t="s">
        <v>563</v>
      </c>
      <c r="E57" s="1438"/>
    </row>
    <row r="58" spans="1:9">
      <c r="A58" s="1453"/>
      <c r="B58" s="400" t="s">
        <v>47</v>
      </c>
      <c r="C58" s="400" t="s">
        <v>48</v>
      </c>
      <c r="D58" s="400" t="s">
        <v>47</v>
      </c>
      <c r="E58" s="401" t="s">
        <v>48</v>
      </c>
    </row>
    <row r="59" spans="1:9">
      <c r="A59" s="264" t="s">
        <v>2569</v>
      </c>
      <c r="B59" s="431">
        <v>12604</v>
      </c>
      <c r="C59" s="431">
        <v>0</v>
      </c>
      <c r="D59" s="431">
        <v>5462</v>
      </c>
      <c r="E59" s="432">
        <v>0</v>
      </c>
    </row>
    <row r="60" spans="1:9">
      <c r="A60" s="234"/>
    </row>
    <row r="61" spans="1:9" ht="15.75">
      <c r="A61" s="283" t="s">
        <v>2570</v>
      </c>
    </row>
    <row r="63" spans="1:9">
      <c r="A63" s="1391" t="s">
        <v>2571</v>
      </c>
      <c r="B63" s="1289" t="s">
        <v>2572</v>
      </c>
      <c r="C63" s="1454" t="s">
        <v>2573</v>
      </c>
      <c r="D63" s="1455"/>
      <c r="E63" s="1455"/>
      <c r="F63" s="1455"/>
      <c r="G63" s="1455"/>
      <c r="H63" s="1456"/>
      <c r="I63" s="1324" t="s">
        <v>985</v>
      </c>
    </row>
    <row r="64" spans="1:9" ht="24">
      <c r="A64" s="1392"/>
      <c r="B64" s="1457"/>
      <c r="C64" s="268" t="s">
        <v>1123</v>
      </c>
      <c r="D64" s="268" t="s">
        <v>2574</v>
      </c>
      <c r="E64" s="268" t="s">
        <v>2575</v>
      </c>
      <c r="F64" s="268" t="s">
        <v>2576</v>
      </c>
      <c r="G64" s="268" t="s">
        <v>2577</v>
      </c>
      <c r="H64" s="268" t="s">
        <v>2328</v>
      </c>
      <c r="I64" s="1325"/>
    </row>
    <row r="65" spans="1:9">
      <c r="A65" s="444" t="s">
        <v>2578</v>
      </c>
      <c r="B65" s="257"/>
      <c r="C65" s="257"/>
      <c r="D65" s="257"/>
      <c r="E65" s="257"/>
      <c r="F65" s="257"/>
      <c r="G65" s="257"/>
      <c r="H65" s="438"/>
      <c r="I65" s="258"/>
    </row>
    <row r="66" spans="1:9">
      <c r="A66" s="242" t="s">
        <v>1103</v>
      </c>
      <c r="B66" s="259">
        <v>0</v>
      </c>
      <c r="C66" s="259">
        <v>53023</v>
      </c>
      <c r="D66" s="259">
        <v>0</v>
      </c>
      <c r="E66" s="259">
        <v>0</v>
      </c>
      <c r="F66" s="259">
        <v>0</v>
      </c>
      <c r="G66" s="259">
        <v>0</v>
      </c>
      <c r="H66" s="439">
        <v>0</v>
      </c>
      <c r="I66" s="258">
        <f>SUM(B66:H66)</f>
        <v>53023</v>
      </c>
    </row>
    <row r="67" spans="1:9">
      <c r="A67" s="242" t="s">
        <v>2329</v>
      </c>
      <c r="B67" s="259">
        <v>0</v>
      </c>
      <c r="C67" s="259">
        <v>10046</v>
      </c>
      <c r="D67" s="259">
        <v>60883</v>
      </c>
      <c r="E67" s="259">
        <v>16846</v>
      </c>
      <c r="F67" s="259">
        <v>490</v>
      </c>
      <c r="G67" s="259">
        <v>346</v>
      </c>
      <c r="H67" s="439">
        <v>0</v>
      </c>
      <c r="I67" s="258">
        <f t="shared" ref="I67:I72" si="0">SUM(B67:H67)</f>
        <v>88611</v>
      </c>
    </row>
    <row r="68" spans="1:9">
      <c r="A68" s="242" t="s">
        <v>2579</v>
      </c>
      <c r="B68" s="259">
        <v>0</v>
      </c>
      <c r="C68" s="259">
        <v>0</v>
      </c>
      <c r="D68" s="259">
        <v>0</v>
      </c>
      <c r="E68" s="259">
        <v>0</v>
      </c>
      <c r="F68" s="259">
        <v>0</v>
      </c>
      <c r="G68" s="259">
        <v>0</v>
      </c>
      <c r="H68" s="439">
        <v>0</v>
      </c>
      <c r="I68" s="258">
        <f t="shared" si="0"/>
        <v>0</v>
      </c>
    </row>
    <row r="69" spans="1:9">
      <c r="A69" s="242" t="s">
        <v>2580</v>
      </c>
      <c r="B69" s="259">
        <v>0</v>
      </c>
      <c r="C69" s="259">
        <v>5558</v>
      </c>
      <c r="D69" s="259">
        <v>24113</v>
      </c>
      <c r="E69" s="259">
        <v>455</v>
      </c>
      <c r="F69" s="259">
        <v>3289</v>
      </c>
      <c r="G69" s="259">
        <v>0</v>
      </c>
      <c r="H69" s="439">
        <v>0</v>
      </c>
      <c r="I69" s="258">
        <f t="shared" si="0"/>
        <v>33415</v>
      </c>
    </row>
    <row r="70" spans="1:9">
      <c r="A70" s="242" t="s">
        <v>1131</v>
      </c>
      <c r="B70" s="259">
        <v>0</v>
      </c>
      <c r="C70" s="259">
        <v>14910</v>
      </c>
      <c r="D70" s="259">
        <v>23412</v>
      </c>
      <c r="E70" s="259">
        <v>0</v>
      </c>
      <c r="F70" s="259">
        <v>0</v>
      </c>
      <c r="G70" s="259">
        <v>192</v>
      </c>
      <c r="H70" s="439">
        <v>0</v>
      </c>
      <c r="I70" s="258">
        <f t="shared" si="0"/>
        <v>38514</v>
      </c>
    </row>
    <row r="71" spans="1:9">
      <c r="A71" s="242" t="s">
        <v>2581</v>
      </c>
      <c r="B71" s="259">
        <v>0</v>
      </c>
      <c r="C71" s="259">
        <v>0</v>
      </c>
      <c r="D71" s="259">
        <v>0</v>
      </c>
      <c r="E71" s="259">
        <v>0</v>
      </c>
      <c r="F71" s="259">
        <v>0</v>
      </c>
      <c r="G71" s="259">
        <v>0</v>
      </c>
      <c r="H71" s="439">
        <v>0</v>
      </c>
      <c r="I71" s="258">
        <f t="shared" si="0"/>
        <v>0</v>
      </c>
    </row>
    <row r="72" spans="1:9">
      <c r="A72" s="444" t="s">
        <v>985</v>
      </c>
      <c r="B72" s="257">
        <f t="shared" ref="B72:H72" si="1">SUM(B66:B71)</f>
        <v>0</v>
      </c>
      <c r="C72" s="257">
        <f t="shared" si="1"/>
        <v>83537</v>
      </c>
      <c r="D72" s="257">
        <f t="shared" si="1"/>
        <v>108408</v>
      </c>
      <c r="E72" s="257">
        <f t="shared" si="1"/>
        <v>17301</v>
      </c>
      <c r="F72" s="257">
        <f t="shared" si="1"/>
        <v>3779</v>
      </c>
      <c r="G72" s="257">
        <f t="shared" si="1"/>
        <v>538</v>
      </c>
      <c r="H72" s="438">
        <f t="shared" si="1"/>
        <v>0</v>
      </c>
      <c r="I72" s="258">
        <f t="shared" si="0"/>
        <v>213563</v>
      </c>
    </row>
    <row r="73" spans="1:9">
      <c r="A73" s="444" t="s">
        <v>2582</v>
      </c>
      <c r="B73" s="257"/>
      <c r="C73" s="257"/>
      <c r="D73" s="257"/>
      <c r="E73" s="257"/>
      <c r="F73" s="257"/>
      <c r="G73" s="257"/>
      <c r="H73" s="438"/>
      <c r="I73" s="258"/>
    </row>
    <row r="74" spans="1:9">
      <c r="A74" s="242" t="s">
        <v>2583</v>
      </c>
      <c r="B74" s="259">
        <v>0</v>
      </c>
      <c r="C74" s="259">
        <v>3352</v>
      </c>
      <c r="D74" s="259">
        <v>9247</v>
      </c>
      <c r="E74" s="259">
        <v>2767</v>
      </c>
      <c r="F74" s="259">
        <v>279</v>
      </c>
      <c r="G74" s="259">
        <v>0</v>
      </c>
      <c r="H74" s="439">
        <v>0</v>
      </c>
      <c r="I74" s="258">
        <f t="shared" ref="I74:I79" si="2">SUM(B74:H74)</f>
        <v>15645</v>
      </c>
    </row>
    <row r="75" spans="1:9">
      <c r="A75" s="242" t="s">
        <v>1103</v>
      </c>
      <c r="B75" s="259">
        <v>0</v>
      </c>
      <c r="C75" s="259">
        <v>2254</v>
      </c>
      <c r="D75" s="259">
        <v>0</v>
      </c>
      <c r="E75" s="259">
        <v>0</v>
      </c>
      <c r="F75" s="259">
        <v>0</v>
      </c>
      <c r="G75" s="259">
        <v>0</v>
      </c>
      <c r="H75" s="439">
        <v>0</v>
      </c>
      <c r="I75" s="258">
        <f t="shared" si="2"/>
        <v>2254</v>
      </c>
    </row>
    <row r="76" spans="1:9">
      <c r="A76" s="242" t="s">
        <v>2581</v>
      </c>
      <c r="B76" s="259">
        <v>0</v>
      </c>
      <c r="C76" s="259">
        <v>0</v>
      </c>
      <c r="D76" s="259">
        <v>0</v>
      </c>
      <c r="E76" s="259">
        <v>0</v>
      </c>
      <c r="F76" s="259">
        <v>0</v>
      </c>
      <c r="G76" s="259">
        <v>0</v>
      </c>
      <c r="H76" s="439">
        <v>0</v>
      </c>
      <c r="I76" s="258">
        <f t="shared" si="2"/>
        <v>0</v>
      </c>
    </row>
    <row r="77" spans="1:9">
      <c r="A77" s="242" t="s">
        <v>2584</v>
      </c>
      <c r="B77" s="259">
        <v>0</v>
      </c>
      <c r="C77" s="259">
        <v>0</v>
      </c>
      <c r="D77" s="259">
        <v>0</v>
      </c>
      <c r="E77" s="259">
        <v>0</v>
      </c>
      <c r="F77" s="259">
        <v>0</v>
      </c>
      <c r="G77" s="259">
        <v>0</v>
      </c>
      <c r="H77" s="439">
        <v>0</v>
      </c>
      <c r="I77" s="258">
        <f t="shared" si="2"/>
        <v>0</v>
      </c>
    </row>
    <row r="78" spans="1:9">
      <c r="A78" s="444" t="s">
        <v>985</v>
      </c>
      <c r="B78" s="257">
        <f t="shared" ref="B78:H78" si="3">SUM(B74:B77)</f>
        <v>0</v>
      </c>
      <c r="C78" s="257">
        <f t="shared" si="3"/>
        <v>5606</v>
      </c>
      <c r="D78" s="257">
        <f t="shared" si="3"/>
        <v>9247</v>
      </c>
      <c r="E78" s="257">
        <f t="shared" si="3"/>
        <v>2767</v>
      </c>
      <c r="F78" s="257">
        <f t="shared" si="3"/>
        <v>279</v>
      </c>
      <c r="G78" s="257">
        <f t="shared" si="3"/>
        <v>0</v>
      </c>
      <c r="H78" s="438">
        <f t="shared" si="3"/>
        <v>0</v>
      </c>
      <c r="I78" s="258">
        <f t="shared" si="2"/>
        <v>17899</v>
      </c>
    </row>
    <row r="79" spans="1:9">
      <c r="A79" s="278" t="s">
        <v>2585</v>
      </c>
      <c r="B79" s="279">
        <f t="shared" ref="B79:H79" si="4">B72+B78</f>
        <v>0</v>
      </c>
      <c r="C79" s="279">
        <f t="shared" si="4"/>
        <v>89143</v>
      </c>
      <c r="D79" s="279">
        <f t="shared" si="4"/>
        <v>117655</v>
      </c>
      <c r="E79" s="279">
        <f t="shared" si="4"/>
        <v>20068</v>
      </c>
      <c r="F79" s="279">
        <f t="shared" si="4"/>
        <v>4058</v>
      </c>
      <c r="G79" s="279">
        <f t="shared" si="4"/>
        <v>538</v>
      </c>
      <c r="H79" s="440">
        <f t="shared" si="4"/>
        <v>0</v>
      </c>
      <c r="I79" s="285">
        <f t="shared" si="2"/>
        <v>231462</v>
      </c>
    </row>
    <row r="80" spans="1:9">
      <c r="A80" s="234"/>
    </row>
    <row r="81" spans="1:3" ht="15.75">
      <c r="A81" s="230" t="s">
        <v>2586</v>
      </c>
    </row>
    <row r="82" spans="1:3" ht="15">
      <c r="A82" s="441"/>
      <c r="B82" s="364"/>
      <c r="C82" s="364"/>
    </row>
    <row r="83" spans="1:3" ht="15.75">
      <c r="A83" s="442"/>
      <c r="B83" s="1222" t="s">
        <v>562</v>
      </c>
      <c r="C83" s="1233" t="s">
        <v>563</v>
      </c>
    </row>
    <row r="84" spans="1:3" ht="24">
      <c r="A84" s="551" t="s">
        <v>1091</v>
      </c>
      <c r="B84" s="237"/>
      <c r="C84" s="243"/>
    </row>
    <row r="85" spans="1:3" ht="24">
      <c r="A85" s="551" t="s">
        <v>1093</v>
      </c>
      <c r="B85" s="237"/>
      <c r="C85" s="243"/>
    </row>
    <row r="86" spans="1:3">
      <c r="A86" s="322" t="s">
        <v>1037</v>
      </c>
      <c r="B86" s="328"/>
      <c r="C86" s="329"/>
    </row>
    <row r="87" spans="1:3">
      <c r="A87" s="264" t="s">
        <v>985</v>
      </c>
      <c r="B87" s="265">
        <f>SUM(B84:B86)</f>
        <v>0</v>
      </c>
      <c r="C87" s="326">
        <f>SUM(C84:C86)</f>
        <v>0</v>
      </c>
    </row>
    <row r="88" spans="1:3">
      <c r="A88" s="234"/>
    </row>
    <row r="89" spans="1:3" ht="15.75">
      <c r="A89" s="230" t="s">
        <v>2587</v>
      </c>
    </row>
    <row r="90" spans="1:3" ht="15">
      <c r="A90" s="441"/>
      <c r="B90" s="364"/>
      <c r="C90" s="364"/>
    </row>
    <row r="91" spans="1:3" ht="15.75">
      <c r="A91" s="442"/>
      <c r="B91" s="1222" t="s">
        <v>562</v>
      </c>
      <c r="C91" s="1233" t="s">
        <v>563</v>
      </c>
    </row>
    <row r="92" spans="1:3">
      <c r="A92" s="443" t="s">
        <v>604</v>
      </c>
      <c r="B92" s="240">
        <f>B93+B94+B95</f>
        <v>3631155</v>
      </c>
      <c r="C92" s="241">
        <f>C93+C94+C95</f>
        <v>2317303</v>
      </c>
    </row>
    <row r="93" spans="1:3">
      <c r="A93" s="444" t="s">
        <v>2588</v>
      </c>
      <c r="B93" s="237">
        <v>21204</v>
      </c>
      <c r="C93" s="243">
        <v>26392</v>
      </c>
    </row>
    <row r="94" spans="1:3">
      <c r="A94" s="314" t="s">
        <v>2589</v>
      </c>
      <c r="B94" s="237">
        <v>18228</v>
      </c>
      <c r="C94" s="243">
        <v>49434</v>
      </c>
    </row>
    <row r="95" spans="1:3">
      <c r="A95" s="444" t="s">
        <v>2590</v>
      </c>
      <c r="B95" s="237">
        <v>3591723</v>
      </c>
      <c r="C95" s="243">
        <v>2241477</v>
      </c>
    </row>
    <row r="96" spans="1:3">
      <c r="A96" s="443" t="s">
        <v>2591</v>
      </c>
      <c r="B96" s="240">
        <f>B97+B98+B99</f>
        <v>3607293</v>
      </c>
      <c r="C96" s="241">
        <f>C97+C98+C99</f>
        <v>2274278</v>
      </c>
    </row>
    <row r="97" spans="1:256">
      <c r="A97" s="444" t="s">
        <v>2592</v>
      </c>
      <c r="B97" s="237">
        <v>15</v>
      </c>
      <c r="C97" s="243">
        <v>2055</v>
      </c>
    </row>
    <row r="98" spans="1:256">
      <c r="A98" s="314" t="s">
        <v>2593</v>
      </c>
      <c r="B98" s="237">
        <v>18130</v>
      </c>
      <c r="C98" s="243">
        <v>27197</v>
      </c>
    </row>
    <row r="99" spans="1:256">
      <c r="A99" s="445" t="s">
        <v>2594</v>
      </c>
      <c r="B99" s="335">
        <v>3589148</v>
      </c>
      <c r="C99" s="336">
        <v>2245026</v>
      </c>
    </row>
    <row r="100" spans="1:256">
      <c r="A100" s="234"/>
    </row>
    <row r="101" spans="1:256" ht="15.75">
      <c r="A101" s="230" t="s">
        <v>2595</v>
      </c>
    </row>
    <row r="103" spans="1:256" ht="15" customHeight="1">
      <c r="A103" s="923" t="s">
        <v>2596</v>
      </c>
      <c r="B103" s="922"/>
      <c r="C103" s="922"/>
      <c r="D103" s="922"/>
      <c r="J103" s="1450"/>
      <c r="K103" s="1451"/>
      <c r="L103" s="1451"/>
      <c r="M103" s="1451"/>
      <c r="N103" s="1451"/>
      <c r="O103" s="1451"/>
      <c r="P103" s="1451"/>
      <c r="Q103" s="1451"/>
      <c r="R103" s="1451"/>
      <c r="S103" s="1450"/>
      <c r="T103" s="1451"/>
      <c r="U103" s="1451"/>
      <c r="V103" s="1451"/>
      <c r="W103" s="1451"/>
      <c r="X103" s="1451"/>
      <c r="Y103" s="1451"/>
      <c r="Z103" s="1451"/>
      <c r="AA103" s="1451"/>
      <c r="AB103" s="1450"/>
      <c r="AC103" s="1451"/>
      <c r="AD103" s="1451"/>
      <c r="AE103" s="1451"/>
      <c r="AF103" s="1451"/>
      <c r="AG103" s="1451"/>
      <c r="AH103" s="1451"/>
      <c r="AI103" s="1451"/>
      <c r="AJ103" s="1451"/>
      <c r="AK103" s="1450"/>
      <c r="AL103" s="1451"/>
      <c r="AM103" s="1451"/>
      <c r="AN103" s="1451"/>
      <c r="AO103" s="1451"/>
      <c r="AP103" s="1451"/>
      <c r="AQ103" s="1451"/>
      <c r="AR103" s="1451"/>
      <c r="AS103" s="1451"/>
      <c r="AT103" s="1450"/>
      <c r="AU103" s="1451"/>
      <c r="AV103" s="1451"/>
      <c r="AW103" s="1451"/>
      <c r="AX103" s="1451"/>
      <c r="AY103" s="1451"/>
      <c r="AZ103" s="1451"/>
      <c r="BA103" s="1451"/>
      <c r="BB103" s="1451"/>
      <c r="BC103" s="1450"/>
      <c r="BD103" s="1451"/>
      <c r="BE103" s="1451"/>
      <c r="BF103" s="1451"/>
      <c r="BG103" s="1451"/>
      <c r="BH103" s="1451"/>
      <c r="BI103" s="1451"/>
      <c r="BJ103" s="1451"/>
      <c r="BK103" s="1451"/>
      <c r="BL103" s="1450"/>
      <c r="BM103" s="1451"/>
      <c r="BN103" s="1451"/>
      <c r="BO103" s="1451"/>
      <c r="BP103" s="1451"/>
      <c r="BQ103" s="1451"/>
      <c r="BR103" s="1451"/>
      <c r="BS103" s="1451"/>
      <c r="BT103" s="1451"/>
      <c r="BU103" s="1450"/>
      <c r="BV103" s="1451"/>
      <c r="BW103" s="1451"/>
      <c r="BX103" s="1451"/>
      <c r="BY103" s="1451"/>
      <c r="BZ103" s="1451"/>
      <c r="CA103" s="1451"/>
      <c r="CB103" s="1451"/>
      <c r="CC103" s="1451"/>
      <c r="CD103" s="1450"/>
      <c r="CE103" s="1451"/>
      <c r="CF103" s="1451"/>
      <c r="CG103" s="1451"/>
      <c r="CH103" s="1451"/>
      <c r="CI103" s="1451"/>
      <c r="CJ103" s="1451"/>
      <c r="CK103" s="1451"/>
      <c r="CL103" s="1451"/>
      <c r="CM103" s="1450"/>
      <c r="CN103" s="1451"/>
      <c r="CO103" s="1451"/>
      <c r="CP103" s="1451"/>
      <c r="CQ103" s="1451"/>
      <c r="CR103" s="1451"/>
      <c r="CS103" s="1451"/>
      <c r="CT103" s="1451"/>
      <c r="CU103" s="1451"/>
      <c r="CV103" s="1450"/>
      <c r="CW103" s="1451"/>
      <c r="CX103" s="1451"/>
      <c r="CY103" s="1451"/>
      <c r="CZ103" s="1451"/>
      <c r="DA103" s="1451"/>
      <c r="DB103" s="1451"/>
      <c r="DC103" s="1451"/>
      <c r="DD103" s="1451"/>
      <c r="DE103" s="1450"/>
      <c r="DF103" s="1451"/>
      <c r="DG103" s="1451"/>
      <c r="DH103" s="1451"/>
      <c r="DI103" s="1451"/>
      <c r="DJ103" s="1451"/>
      <c r="DK103" s="1451"/>
      <c r="DL103" s="1451"/>
      <c r="DM103" s="1451"/>
      <c r="DN103" s="1450"/>
      <c r="DO103" s="1451"/>
      <c r="DP103" s="1451"/>
      <c r="DQ103" s="1451"/>
      <c r="DR103" s="1451"/>
      <c r="DS103" s="1451"/>
      <c r="DT103" s="1451"/>
      <c r="DU103" s="1451"/>
      <c r="DV103" s="1451"/>
      <c r="DW103" s="1450"/>
      <c r="DX103" s="1451"/>
      <c r="DY103" s="1451"/>
      <c r="DZ103" s="1451"/>
      <c r="EA103" s="1451"/>
      <c r="EB103" s="1451"/>
      <c r="EC103" s="1451"/>
      <c r="ED103" s="1451"/>
      <c r="EE103" s="1451"/>
      <c r="EF103" s="1450"/>
      <c r="EG103" s="1451"/>
      <c r="EH103" s="1451"/>
      <c r="EI103" s="1451"/>
      <c r="EJ103" s="1451"/>
      <c r="EK103" s="1451"/>
      <c r="EL103" s="1451"/>
      <c r="EM103" s="1451"/>
      <c r="EN103" s="1451"/>
      <c r="EO103" s="1450"/>
      <c r="EP103" s="1451"/>
      <c r="EQ103" s="1451"/>
      <c r="ER103" s="1451"/>
      <c r="ES103" s="1451"/>
      <c r="ET103" s="1451"/>
      <c r="EU103" s="1451"/>
      <c r="EV103" s="1451"/>
      <c r="EW103" s="1451"/>
      <c r="EX103" s="1450"/>
      <c r="EY103" s="1451"/>
      <c r="EZ103" s="1451"/>
      <c r="FA103" s="1451"/>
      <c r="FB103" s="1451"/>
      <c r="FC103" s="1451"/>
      <c r="FD103" s="1451"/>
      <c r="FE103" s="1451"/>
      <c r="FF103" s="1451"/>
      <c r="FG103" s="1450"/>
      <c r="FH103" s="1451"/>
      <c r="FI103" s="1451"/>
      <c r="FJ103" s="1451"/>
      <c r="FK103" s="1451"/>
      <c r="FL103" s="1451"/>
      <c r="FM103" s="1451"/>
      <c r="FN103" s="1451"/>
      <c r="FO103" s="1451"/>
      <c r="FP103" s="1450"/>
      <c r="FQ103" s="1451"/>
      <c r="FR103" s="1451"/>
      <c r="FS103" s="1451"/>
      <c r="FT103" s="1451"/>
      <c r="FU103" s="1451"/>
      <c r="FV103" s="1451"/>
      <c r="FW103" s="1451"/>
      <c r="FX103" s="1451"/>
      <c r="FY103" s="1450"/>
      <c r="FZ103" s="1451"/>
      <c r="GA103" s="1451"/>
      <c r="GB103" s="1451"/>
      <c r="GC103" s="1451"/>
      <c r="GD103" s="1451"/>
      <c r="GE103" s="1451"/>
      <c r="GF103" s="1451"/>
      <c r="GG103" s="1451"/>
      <c r="GH103" s="1450"/>
      <c r="GI103" s="1451"/>
      <c r="GJ103" s="1451"/>
      <c r="GK103" s="1451"/>
      <c r="GL103" s="1451"/>
      <c r="GM103" s="1451"/>
      <c r="GN103" s="1451"/>
      <c r="GO103" s="1451"/>
      <c r="GP103" s="1451"/>
      <c r="GQ103" s="1450"/>
      <c r="GR103" s="1451"/>
      <c r="GS103" s="1451"/>
      <c r="GT103" s="1451"/>
      <c r="GU103" s="1451"/>
      <c r="GV103" s="1451"/>
      <c r="GW103" s="1451"/>
      <c r="GX103" s="1451"/>
      <c r="GY103" s="1451"/>
      <c r="GZ103" s="1450"/>
      <c r="HA103" s="1451"/>
      <c r="HB103" s="1451"/>
      <c r="HC103" s="1451"/>
      <c r="HD103" s="1451"/>
      <c r="HE103" s="1451"/>
      <c r="HF103" s="1451"/>
      <c r="HG103" s="1451"/>
      <c r="HH103" s="1451"/>
      <c r="HI103" s="1450"/>
      <c r="HJ103" s="1451"/>
      <c r="HK103" s="1451"/>
      <c r="HL103" s="1451"/>
      <c r="HM103" s="1451"/>
      <c r="HN103" s="1451"/>
      <c r="HO103" s="1451"/>
      <c r="HP103" s="1451"/>
      <c r="HQ103" s="1451"/>
      <c r="HR103" s="1450"/>
      <c r="HS103" s="1451"/>
      <c r="HT103" s="1451"/>
      <c r="HU103" s="1451"/>
      <c r="HV103" s="1451"/>
      <c r="HW103" s="1451"/>
      <c r="HX103" s="1451"/>
      <c r="HY103" s="1451"/>
      <c r="HZ103" s="1451"/>
      <c r="IA103" s="1450"/>
      <c r="IB103" s="1451"/>
      <c r="IC103" s="1451"/>
      <c r="ID103" s="1451"/>
      <c r="IE103" s="1451"/>
      <c r="IF103" s="1451"/>
      <c r="IG103" s="1451"/>
      <c r="IH103" s="1451"/>
      <c r="II103" s="1451"/>
      <c r="IJ103" s="1450"/>
      <c r="IK103" s="1451"/>
      <c r="IL103" s="1451"/>
      <c r="IM103" s="1451"/>
      <c r="IN103" s="1451"/>
      <c r="IO103" s="1451"/>
      <c r="IP103" s="1451"/>
      <c r="IQ103" s="1451"/>
      <c r="IR103" s="1451"/>
      <c r="IS103" s="1450"/>
      <c r="IT103" s="1451"/>
      <c r="IU103" s="1451"/>
      <c r="IV103" s="1451"/>
    </row>
    <row r="105" spans="1:256" ht="15.75">
      <c r="A105" s="442"/>
      <c r="B105" s="1222" t="s">
        <v>562</v>
      </c>
      <c r="C105" s="1233" t="s">
        <v>563</v>
      </c>
    </row>
    <row r="106" spans="1:256">
      <c r="A106" s="437" t="s">
        <v>2597</v>
      </c>
      <c r="B106" s="240">
        <f>SUM(B107:B109)</f>
        <v>516</v>
      </c>
      <c r="C106" s="241">
        <f>SUM(C107:C109)</f>
        <v>2106</v>
      </c>
    </row>
    <row r="107" spans="1:256" ht="12.75" customHeight="1">
      <c r="A107" s="919" t="s">
        <v>2598</v>
      </c>
      <c r="B107" s="1148">
        <v>356</v>
      </c>
      <c r="C107" s="1149">
        <v>2004</v>
      </c>
    </row>
    <row r="108" spans="1:256">
      <c r="A108" s="919" t="s">
        <v>1069</v>
      </c>
      <c r="B108" s="1148">
        <v>25</v>
      </c>
      <c r="C108" s="1149">
        <v>0</v>
      </c>
    </row>
    <row r="109" spans="1:256">
      <c r="A109" s="919" t="s">
        <v>1070</v>
      </c>
      <c r="B109" s="1148">
        <v>135</v>
      </c>
      <c r="C109" s="1149">
        <v>102</v>
      </c>
    </row>
    <row r="110" spans="1:256">
      <c r="A110" s="251" t="s">
        <v>2599</v>
      </c>
      <c r="B110" s="240">
        <f>SUM(B111:B112)</f>
        <v>0</v>
      </c>
      <c r="C110" s="241">
        <f>SUM(C111:C112)</f>
        <v>0</v>
      </c>
    </row>
    <row r="111" spans="1:256" ht="25.5" customHeight="1">
      <c r="A111" s="920" t="s">
        <v>2600</v>
      </c>
      <c r="B111" s="1148"/>
      <c r="C111" s="1149"/>
    </row>
    <row r="112" spans="1:256" ht="24">
      <c r="A112" s="920" t="s">
        <v>2601</v>
      </c>
      <c r="B112" s="1148"/>
      <c r="C112" s="1149"/>
    </row>
    <row r="113" spans="1:4" ht="24">
      <c r="A113" s="298" t="s">
        <v>2602</v>
      </c>
      <c r="B113" s="240">
        <f>SUM(B114:B116)</f>
        <v>0</v>
      </c>
      <c r="C113" s="241">
        <f>SUM(C114:C116)</f>
        <v>0</v>
      </c>
    </row>
    <row r="114" spans="1:4" ht="12.75" customHeight="1">
      <c r="A114" s="919" t="s">
        <v>2603</v>
      </c>
      <c r="B114" s="1148"/>
      <c r="C114" s="1149"/>
    </row>
    <row r="115" spans="1:4">
      <c r="A115" s="919" t="s">
        <v>2604</v>
      </c>
      <c r="B115" s="1148"/>
      <c r="C115" s="1149"/>
    </row>
    <row r="116" spans="1:4">
      <c r="A116" s="919" t="s">
        <v>2605</v>
      </c>
      <c r="B116" s="1148"/>
      <c r="C116" s="1149"/>
    </row>
    <row r="117" spans="1:4">
      <c r="A117" s="921" t="s">
        <v>1037</v>
      </c>
      <c r="B117" s="1148"/>
      <c r="C117" s="1149"/>
    </row>
    <row r="118" spans="1:4">
      <c r="A118" s="254" t="s">
        <v>985</v>
      </c>
      <c r="B118" s="265">
        <f>+B106+B110+B113+B117</f>
        <v>516</v>
      </c>
      <c r="C118" s="326">
        <f>+C106+C110+C113+C117</f>
        <v>2106</v>
      </c>
    </row>
    <row r="119" spans="1:4">
      <c r="B119" s="4"/>
      <c r="C119" s="4"/>
    </row>
    <row r="120" spans="1:4" ht="15.75">
      <c r="A120" s="924" t="s">
        <v>2606</v>
      </c>
      <c r="B120" s="925"/>
      <c r="C120" s="925"/>
      <c r="D120" s="925"/>
    </row>
    <row r="122" spans="1:4" ht="15.75">
      <c r="A122" s="442"/>
      <c r="B122" s="1222" t="s">
        <v>562</v>
      </c>
      <c r="C122" s="1233" t="s">
        <v>563</v>
      </c>
      <c r="D122" s="4"/>
    </row>
    <row r="123" spans="1:4">
      <c r="A123" s="437" t="s">
        <v>2607</v>
      </c>
      <c r="B123" s="240">
        <f>SUM(B124:B126)</f>
        <v>0</v>
      </c>
      <c r="C123" s="241">
        <f>SUM(C124:C126)</f>
        <v>0</v>
      </c>
      <c r="D123" s="4"/>
    </row>
    <row r="124" spans="1:4">
      <c r="A124" s="926" t="s">
        <v>2608</v>
      </c>
      <c r="B124" s="927"/>
      <c r="C124" s="802"/>
      <c r="D124" s="4"/>
    </row>
    <row r="125" spans="1:4">
      <c r="A125" s="926" t="s">
        <v>1985</v>
      </c>
      <c r="B125" s="927"/>
      <c r="C125" s="802"/>
      <c r="D125" s="4"/>
    </row>
    <row r="126" spans="1:4">
      <c r="A126" s="926" t="s">
        <v>1986</v>
      </c>
      <c r="B126" s="927"/>
      <c r="C126" s="802"/>
      <c r="D126" s="4"/>
    </row>
    <row r="127" spans="1:4">
      <c r="A127" s="929" t="s">
        <v>2609</v>
      </c>
      <c r="B127" s="927"/>
      <c r="C127" s="802"/>
      <c r="D127" s="4"/>
    </row>
    <row r="128" spans="1:4">
      <c r="A128" s="251" t="s">
        <v>2599</v>
      </c>
      <c r="B128" s="240">
        <f>SUM(B129:B130)</f>
        <v>0</v>
      </c>
      <c r="C128" s="241">
        <f>SUM(C129:C130)</f>
        <v>0</v>
      </c>
      <c r="D128" s="4"/>
    </row>
    <row r="129" spans="1:4" ht="24">
      <c r="A129" s="928" t="s">
        <v>2600</v>
      </c>
      <c r="B129" s="927"/>
      <c r="C129" s="802"/>
      <c r="D129" s="4"/>
    </row>
    <row r="130" spans="1:4" ht="24">
      <c r="A130" s="928" t="s">
        <v>2601</v>
      </c>
      <c r="B130" s="927"/>
      <c r="C130" s="802"/>
      <c r="D130" s="4"/>
    </row>
    <row r="131" spans="1:4" ht="24">
      <c r="A131" s="298" t="s">
        <v>2602</v>
      </c>
      <c r="B131" s="240">
        <f>SUM(B132:B134)</f>
        <v>0</v>
      </c>
      <c r="C131" s="241">
        <f>SUM(C132:C134)</f>
        <v>0</v>
      </c>
      <c r="D131" s="4"/>
    </row>
    <row r="132" spans="1:4">
      <c r="A132" s="930" t="s">
        <v>2603</v>
      </c>
      <c r="B132" s="931"/>
      <c r="C132" s="932"/>
      <c r="D132" s="4"/>
    </row>
    <row r="133" spans="1:4">
      <c r="A133" s="930" t="s">
        <v>2604</v>
      </c>
      <c r="B133" s="931"/>
      <c r="C133" s="932"/>
      <c r="D133" s="4"/>
    </row>
    <row r="134" spans="1:4">
      <c r="A134" s="930" t="s">
        <v>2605</v>
      </c>
      <c r="B134" s="931"/>
      <c r="C134" s="932"/>
      <c r="D134" s="4"/>
    </row>
    <row r="135" spans="1:4">
      <c r="A135" s="933" t="s">
        <v>1037</v>
      </c>
      <c r="B135" s="931"/>
      <c r="C135" s="932"/>
      <c r="D135" s="4"/>
    </row>
    <row r="136" spans="1:4">
      <c r="A136" s="254" t="s">
        <v>985</v>
      </c>
      <c r="B136" s="265">
        <f>+B123+B127+B128+B131+B135</f>
        <v>0</v>
      </c>
      <c r="C136" s="326">
        <f>+C123+C127+C128+C131+C135</f>
        <v>0</v>
      </c>
      <c r="D136" s="4"/>
    </row>
    <row r="137" spans="1:4">
      <c r="A137" s="234"/>
    </row>
    <row r="138" spans="1:4" ht="15.75">
      <c r="A138" s="283" t="s">
        <v>2610</v>
      </c>
    </row>
    <row r="140" spans="1:4" ht="15">
      <c r="A140" s="231"/>
      <c r="B140" s="1222" t="s">
        <v>562</v>
      </c>
      <c r="C140" s="1233" t="s">
        <v>563</v>
      </c>
      <c r="D140" s="4"/>
    </row>
    <row r="141" spans="1:4">
      <c r="A141" s="444" t="s">
        <v>2611</v>
      </c>
      <c r="B141" s="237">
        <v>3160</v>
      </c>
      <c r="C141" s="243">
        <v>4769</v>
      </c>
      <c r="D141" s="4"/>
    </row>
    <row r="142" spans="1:4">
      <c r="A142" s="444" t="s">
        <v>2612</v>
      </c>
      <c r="B142" s="237">
        <v>0</v>
      </c>
      <c r="C142" s="243">
        <v>0</v>
      </c>
      <c r="D142" s="4"/>
    </row>
    <row r="143" spans="1:4">
      <c r="A143" s="444" t="s">
        <v>2613</v>
      </c>
      <c r="B143" s="237">
        <v>0</v>
      </c>
      <c r="C143" s="243">
        <v>0</v>
      </c>
      <c r="D143" s="4"/>
    </row>
    <row r="144" spans="1:4">
      <c r="A144" s="444" t="s">
        <v>2614</v>
      </c>
      <c r="B144" s="237">
        <v>1418</v>
      </c>
      <c r="C144" s="243">
        <v>1674</v>
      </c>
      <c r="D144" s="4"/>
    </row>
    <row r="145" spans="1:9">
      <c r="A145" s="444" t="s">
        <v>2615</v>
      </c>
      <c r="B145" s="237">
        <v>0</v>
      </c>
      <c r="C145" s="243">
        <v>0</v>
      </c>
      <c r="D145" s="4"/>
    </row>
    <row r="146" spans="1:9">
      <c r="A146" s="242" t="s">
        <v>2616</v>
      </c>
      <c r="B146" s="237">
        <v>0</v>
      </c>
      <c r="C146" s="243">
        <v>0</v>
      </c>
      <c r="D146" s="4"/>
    </row>
    <row r="147" spans="1:9">
      <c r="A147" s="444" t="s">
        <v>2617</v>
      </c>
      <c r="B147" s="237">
        <v>1134</v>
      </c>
      <c r="C147" s="243">
        <v>927</v>
      </c>
      <c r="D147" s="4"/>
    </row>
    <row r="148" spans="1:9" ht="24">
      <c r="A148" s="444" t="s">
        <v>2618</v>
      </c>
      <c r="B148" s="237">
        <v>0</v>
      </c>
      <c r="C148" s="243">
        <v>0</v>
      </c>
      <c r="D148" s="4"/>
    </row>
    <row r="149" spans="1:9">
      <c r="A149" s="444" t="s">
        <v>2619</v>
      </c>
      <c r="B149" s="237">
        <v>0</v>
      </c>
      <c r="C149" s="243">
        <v>0</v>
      </c>
      <c r="D149" s="4"/>
    </row>
    <row r="150" spans="1:9">
      <c r="A150" s="444" t="s">
        <v>2620</v>
      </c>
      <c r="B150" s="237">
        <v>0</v>
      </c>
      <c r="C150" s="243">
        <v>0</v>
      </c>
      <c r="D150" s="4"/>
    </row>
    <row r="151" spans="1:9" ht="24">
      <c r="A151" s="444" t="s">
        <v>2621</v>
      </c>
      <c r="B151" s="237">
        <v>0</v>
      </c>
      <c r="C151" s="243">
        <v>0</v>
      </c>
      <c r="D151" s="4"/>
    </row>
    <row r="152" spans="1:9">
      <c r="A152" s="444" t="s">
        <v>2622</v>
      </c>
      <c r="B152" s="240">
        <f>SUM(B153:B156)</f>
        <v>45206</v>
      </c>
      <c r="C152" s="241">
        <f>SUM(C153:C156)</f>
        <v>35476</v>
      </c>
      <c r="D152" s="4"/>
    </row>
    <row r="153" spans="1:9">
      <c r="A153" s="242" t="s">
        <v>2623</v>
      </c>
      <c r="B153" s="237">
        <v>14588</v>
      </c>
      <c r="C153" s="243">
        <v>12658</v>
      </c>
      <c r="D153" s="4"/>
    </row>
    <row r="154" spans="1:9">
      <c r="A154" s="260" t="s">
        <v>2624</v>
      </c>
      <c r="B154" s="237">
        <v>720</v>
      </c>
      <c r="C154" s="243">
        <v>532</v>
      </c>
      <c r="D154" s="4"/>
    </row>
    <row r="155" spans="1:9">
      <c r="A155" s="260" t="s">
        <v>2625</v>
      </c>
      <c r="B155" s="237">
        <v>109</v>
      </c>
      <c r="C155" s="243">
        <v>167</v>
      </c>
      <c r="D155" s="4"/>
    </row>
    <row r="156" spans="1:9">
      <c r="A156" s="260" t="s">
        <v>2626</v>
      </c>
      <c r="B156" s="237">
        <f>65518-35729</f>
        <v>29789</v>
      </c>
      <c r="C156" s="243">
        <f>53214-31095</f>
        <v>22119</v>
      </c>
      <c r="D156" s="4"/>
    </row>
    <row r="157" spans="1:9">
      <c r="A157" s="444" t="s">
        <v>2627</v>
      </c>
      <c r="B157" s="237">
        <v>0</v>
      </c>
      <c r="C157" s="243">
        <v>0</v>
      </c>
      <c r="D157" s="4"/>
    </row>
    <row r="158" spans="1:9">
      <c r="A158" s="444" t="s">
        <v>1037</v>
      </c>
      <c r="B158" s="237">
        <v>14600</v>
      </c>
      <c r="C158" s="243">
        <v>10368</v>
      </c>
      <c r="D158" s="4"/>
    </row>
    <row r="159" spans="1:9">
      <c r="A159" s="278" t="s">
        <v>985</v>
      </c>
      <c r="B159" s="265">
        <f>SUM(B141:B152)+SUM(B157:B158)</f>
        <v>65518</v>
      </c>
      <c r="C159" s="326">
        <f>SUM(C141:C152)+SUM(C157:C158)</f>
        <v>53214</v>
      </c>
      <c r="D159" s="4"/>
    </row>
    <row r="160" spans="1:9">
      <c r="A160" s="234"/>
    </row>
    <row r="161" spans="1:1">
      <c r="A161" s="236"/>
    </row>
    <row r="162" spans="1:1">
      <c r="A162" s="236"/>
    </row>
    <row r="163" spans="1:1" ht="15">
      <c r="A163" s="510"/>
    </row>
  </sheetData>
  <sheetProtection password="CF27" sheet="1"/>
  <mergeCells count="47">
    <mergeCell ref="D57:E57"/>
    <mergeCell ref="C63:H63"/>
    <mergeCell ref="I63:I64"/>
    <mergeCell ref="A63:A64"/>
    <mergeCell ref="B63:B64"/>
    <mergeCell ref="A57:A58"/>
    <mergeCell ref="B57:C57"/>
    <mergeCell ref="D40:E40"/>
    <mergeCell ref="A6:A7"/>
    <mergeCell ref="B6:C6"/>
    <mergeCell ref="D6:E6"/>
    <mergeCell ref="A16:A17"/>
    <mergeCell ref="B16:C16"/>
    <mergeCell ref="D16:E16"/>
    <mergeCell ref="A26:A27"/>
    <mergeCell ref="B26:C26"/>
    <mergeCell ref="D26:E26"/>
    <mergeCell ref="A40:A41"/>
    <mergeCell ref="B40:C40"/>
    <mergeCell ref="J103:R103"/>
    <mergeCell ref="S103:AA103"/>
    <mergeCell ref="AB103:AJ103"/>
    <mergeCell ref="AK103:AS103"/>
    <mergeCell ref="AT103:BB103"/>
    <mergeCell ref="BC103:BK103"/>
    <mergeCell ref="BL103:BT103"/>
    <mergeCell ref="BU103:CC103"/>
    <mergeCell ref="CD103:CL103"/>
    <mergeCell ref="CM103:CU103"/>
    <mergeCell ref="CV103:DD103"/>
    <mergeCell ref="GZ103:HH103"/>
    <mergeCell ref="DE103:DM103"/>
    <mergeCell ref="DN103:DV103"/>
    <mergeCell ref="DW103:EE103"/>
    <mergeCell ref="EF103:EN103"/>
    <mergeCell ref="EO103:EW103"/>
    <mergeCell ref="EX103:FF103"/>
    <mergeCell ref="FG103:FO103"/>
    <mergeCell ref="FP103:FX103"/>
    <mergeCell ref="FY103:GG103"/>
    <mergeCell ref="GH103:GP103"/>
    <mergeCell ref="GQ103:GY103"/>
    <mergeCell ref="HI103:HQ103"/>
    <mergeCell ref="HR103:HZ103"/>
    <mergeCell ref="IA103:II103"/>
    <mergeCell ref="IJ103:IR103"/>
    <mergeCell ref="IS103:IV103"/>
  </mergeCells>
  <phoneticPr fontId="0" type="noConversion"/>
  <pageMargins left="0.55118110236220497" right="0.511811023622047" top="0.55118110236220497" bottom="0.47" header="0.35433070866141703" footer="0.26"/>
  <pageSetup paperSize="9" scale="85" orientation="landscape" r:id="rId1"/>
  <headerFooter alignWithMargins="0">
    <oddFooter>&amp;C&amp;A-&amp;P</oddFooter>
  </headerFooter>
  <rowBreaks count="3" manualBreakCount="3">
    <brk id="37" max="8" man="1"/>
    <brk id="80" max="8" man="1"/>
    <brk id="119" max="8" man="1"/>
  </rowBreaks>
  <legacy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dimension ref="A1:I160"/>
  <sheetViews>
    <sheetView view="pageBreakPreview" zoomScaleNormal="100" zoomScaleSheetLayoutView="100" workbookViewId="0"/>
  </sheetViews>
  <sheetFormatPr defaultColWidth="9.140625" defaultRowHeight="12.75"/>
  <cols>
    <col min="1" max="1" width="48.28515625" style="228" customWidth="1"/>
    <col min="2" max="2" width="11.85546875" style="228" customWidth="1"/>
    <col min="3" max="3" width="13.28515625" style="228" customWidth="1"/>
    <col min="4" max="8" width="11.85546875" style="228" customWidth="1"/>
    <col min="9" max="16384" width="9.140625" style="228"/>
  </cols>
  <sheetData>
    <row r="1" spans="1:5" ht="18">
      <c r="A1" s="227" t="s">
        <v>2628</v>
      </c>
    </row>
    <row r="2" spans="1:5" ht="20.25">
      <c r="A2" s="229" t="s">
        <v>2629</v>
      </c>
    </row>
    <row r="3" spans="1:5">
      <c r="A3" s="267"/>
    </row>
    <row r="4" spans="1:5" ht="15.75">
      <c r="A4" s="230" t="s">
        <v>2630</v>
      </c>
    </row>
    <row r="5" spans="1:5">
      <c r="A5" s="267"/>
    </row>
    <row r="6" spans="1:5">
      <c r="A6" s="1452"/>
      <c r="B6" s="1437" t="s">
        <v>649</v>
      </c>
      <c r="C6" s="1437"/>
      <c r="D6" s="1437" t="s">
        <v>648</v>
      </c>
      <c r="E6" s="1438"/>
    </row>
    <row r="7" spans="1:5">
      <c r="A7" s="1453"/>
      <c r="B7" s="400" t="s">
        <v>104</v>
      </c>
      <c r="C7" s="400" t="s">
        <v>105</v>
      </c>
      <c r="D7" s="400" t="s">
        <v>104</v>
      </c>
      <c r="E7" s="401" t="s">
        <v>105</v>
      </c>
    </row>
    <row r="8" spans="1:5">
      <c r="A8" s="425" t="s">
        <v>2631</v>
      </c>
      <c r="B8" s="446">
        <f>gelir1!B8</f>
        <v>123597</v>
      </c>
      <c r="C8" s="446">
        <f>gelir1!C8</f>
        <v>21022</v>
      </c>
      <c r="D8" s="446">
        <f>gelir1!D8</f>
        <v>70375</v>
      </c>
      <c r="E8" s="447">
        <f>gelir1!E8</f>
        <v>15372</v>
      </c>
    </row>
    <row r="9" spans="1:5">
      <c r="A9" s="260" t="s">
        <v>2138</v>
      </c>
      <c r="B9" s="448">
        <f>gelir1!B9</f>
        <v>101457</v>
      </c>
      <c r="C9" s="448">
        <f>gelir1!C9</f>
        <v>12569</v>
      </c>
      <c r="D9" s="448">
        <f>gelir1!D9</f>
        <v>65116</v>
      </c>
      <c r="E9" s="449">
        <f>gelir1!E9</f>
        <v>9156</v>
      </c>
    </row>
    <row r="10" spans="1:5">
      <c r="A10" s="260" t="s">
        <v>2139</v>
      </c>
      <c r="B10" s="448">
        <f>gelir1!B10</f>
        <v>22095</v>
      </c>
      <c r="C10" s="448">
        <f>gelir1!C10</f>
        <v>8453</v>
      </c>
      <c r="D10" s="448">
        <f>gelir1!D10</f>
        <v>3814</v>
      </c>
      <c r="E10" s="449">
        <f>gelir1!E10</f>
        <v>6216</v>
      </c>
    </row>
    <row r="11" spans="1:5">
      <c r="A11" s="260" t="s">
        <v>2632</v>
      </c>
      <c r="B11" s="448">
        <f>gelir1!B11</f>
        <v>45</v>
      </c>
      <c r="C11" s="448">
        <f>gelir1!C11</f>
        <v>0</v>
      </c>
      <c r="D11" s="448">
        <f>gelir1!D11</f>
        <v>1445</v>
      </c>
      <c r="E11" s="449">
        <f>gelir1!E11</f>
        <v>0</v>
      </c>
    </row>
    <row r="12" spans="1:5">
      <c r="A12" s="430" t="s">
        <v>2633</v>
      </c>
      <c r="B12" s="450">
        <f>gelir1!B12</f>
        <v>0</v>
      </c>
      <c r="C12" s="450">
        <f>gelir1!C12</f>
        <v>0</v>
      </c>
      <c r="D12" s="450">
        <f>gelir1!D12</f>
        <v>0</v>
      </c>
      <c r="E12" s="451">
        <f>gelir1!E12</f>
        <v>0</v>
      </c>
    </row>
    <row r="13" spans="1:5" ht="12" customHeight="1">
      <c r="A13" s="452" t="s">
        <v>2634</v>
      </c>
    </row>
    <row r="14" spans="1:5" ht="15.75">
      <c r="A14" s="230" t="s">
        <v>2635</v>
      </c>
    </row>
    <row r="15" spans="1:5">
      <c r="A15" s="267"/>
    </row>
    <row r="16" spans="1:5" ht="12.75" customHeight="1">
      <c r="A16" s="1452"/>
      <c r="B16" s="1437" t="s">
        <v>649</v>
      </c>
      <c r="C16" s="1437"/>
      <c r="D16" s="1437" t="s">
        <v>648</v>
      </c>
      <c r="E16" s="1438"/>
    </row>
    <row r="17" spans="1:5">
      <c r="A17" s="1453"/>
      <c r="B17" s="400" t="s">
        <v>104</v>
      </c>
      <c r="C17" s="400" t="s">
        <v>105</v>
      </c>
      <c r="D17" s="400" t="s">
        <v>104</v>
      </c>
      <c r="E17" s="401" t="s">
        <v>105</v>
      </c>
    </row>
    <row r="18" spans="1:5">
      <c r="A18" s="260" t="s">
        <v>2636</v>
      </c>
      <c r="B18" s="453">
        <f>gelir1!B18</f>
        <v>20953</v>
      </c>
      <c r="C18" s="453">
        <f>gelir1!C18</f>
        <v>5138</v>
      </c>
      <c r="D18" s="453">
        <f>gelir1!D18</f>
        <v>6759</v>
      </c>
      <c r="E18" s="454">
        <f>gelir1!E18</f>
        <v>378</v>
      </c>
    </row>
    <row r="19" spans="1:5">
      <c r="A19" s="260" t="s">
        <v>2637</v>
      </c>
      <c r="B19" s="453">
        <f>gelir1!B19</f>
        <v>2636</v>
      </c>
      <c r="C19" s="453">
        <f>gelir1!C19</f>
        <v>789</v>
      </c>
      <c r="D19" s="453">
        <f>gelir1!D19</f>
        <v>12077</v>
      </c>
      <c r="E19" s="454">
        <f>gelir1!E19</f>
        <v>1707</v>
      </c>
    </row>
    <row r="20" spans="1:5">
      <c r="A20" s="260" t="s">
        <v>2638</v>
      </c>
      <c r="B20" s="453">
        <f>gelir1!B20</f>
        <v>0</v>
      </c>
      <c r="C20" s="453">
        <f>gelir1!C20</f>
        <v>197</v>
      </c>
      <c r="D20" s="453">
        <f>gelir1!D20</f>
        <v>0</v>
      </c>
      <c r="E20" s="454">
        <f>gelir1!E20</f>
        <v>293</v>
      </c>
    </row>
    <row r="21" spans="1:5">
      <c r="A21" s="260" t="s">
        <v>2639</v>
      </c>
      <c r="B21" s="453">
        <f>gelir1!B21</f>
        <v>0</v>
      </c>
      <c r="C21" s="453">
        <f>gelir1!C21</f>
        <v>0</v>
      </c>
      <c r="D21" s="453">
        <f>gelir1!D21</f>
        <v>0</v>
      </c>
      <c r="E21" s="454">
        <f>gelir1!E21</f>
        <v>0</v>
      </c>
    </row>
    <row r="22" spans="1:5">
      <c r="A22" s="434" t="s">
        <v>106</v>
      </c>
      <c r="B22" s="435">
        <f>gelir1!B22</f>
        <v>23589</v>
      </c>
      <c r="C22" s="435">
        <f>gelir1!C22</f>
        <v>6124</v>
      </c>
      <c r="D22" s="435">
        <f>gelir1!D22</f>
        <v>18836</v>
      </c>
      <c r="E22" s="436">
        <f>gelir1!E22</f>
        <v>2378</v>
      </c>
    </row>
    <row r="23" spans="1:5">
      <c r="A23" s="267"/>
    </row>
    <row r="24" spans="1:5" ht="15.75">
      <c r="A24" s="230" t="s">
        <v>2640</v>
      </c>
    </row>
    <row r="25" spans="1:5">
      <c r="A25" s="267"/>
    </row>
    <row r="26" spans="1:5" ht="12.75" customHeight="1">
      <c r="A26" s="1452"/>
      <c r="B26" s="1437" t="s">
        <v>649</v>
      </c>
      <c r="C26" s="1437"/>
      <c r="D26" s="1437" t="s">
        <v>648</v>
      </c>
      <c r="E26" s="1438"/>
    </row>
    <row r="27" spans="1:5">
      <c r="A27" s="1453"/>
      <c r="B27" s="400" t="s">
        <v>104</v>
      </c>
      <c r="C27" s="400" t="s">
        <v>105</v>
      </c>
      <c r="D27" s="400" t="s">
        <v>104</v>
      </c>
      <c r="E27" s="401" t="s">
        <v>105</v>
      </c>
    </row>
    <row r="28" spans="1:5">
      <c r="A28" s="551" t="s">
        <v>2641</v>
      </c>
      <c r="B28" s="453">
        <f>gelir1!B28</f>
        <v>0</v>
      </c>
      <c r="C28" s="453">
        <f>gelir1!C28</f>
        <v>0</v>
      </c>
      <c r="D28" s="453">
        <f>gelir1!D28</f>
        <v>0</v>
      </c>
      <c r="E28" s="454">
        <f>gelir1!E28</f>
        <v>0</v>
      </c>
    </row>
    <row r="29" spans="1:5" ht="24">
      <c r="A29" s="551" t="s">
        <v>1478</v>
      </c>
      <c r="B29" s="453">
        <f>gelir1!B29</f>
        <v>10057</v>
      </c>
      <c r="C29" s="453">
        <f>gelir1!C29</f>
        <v>3463</v>
      </c>
      <c r="D29" s="453">
        <f>gelir1!D29</f>
        <v>6355</v>
      </c>
      <c r="E29" s="454">
        <f>gelir1!E29</f>
        <v>53</v>
      </c>
    </row>
    <row r="30" spans="1:5">
      <c r="A30" s="530" t="s">
        <v>2642</v>
      </c>
      <c r="B30" s="453">
        <f>gelir1!B30</f>
        <v>0</v>
      </c>
      <c r="C30" s="453">
        <f>gelir1!C30</f>
        <v>0</v>
      </c>
      <c r="D30" s="453">
        <f>gelir1!D30</f>
        <v>0</v>
      </c>
      <c r="E30" s="454">
        <f>gelir1!E30</f>
        <v>0</v>
      </c>
    </row>
    <row r="31" spans="1:5">
      <c r="A31" s="434" t="s">
        <v>106</v>
      </c>
      <c r="B31" s="435">
        <f>gelir1!B31</f>
        <v>10057</v>
      </c>
      <c r="C31" s="435">
        <f>gelir1!C31</f>
        <v>3463</v>
      </c>
      <c r="D31" s="435">
        <f>gelir1!D31</f>
        <v>6355</v>
      </c>
      <c r="E31" s="436">
        <f>gelir1!E31</f>
        <v>53</v>
      </c>
    </row>
    <row r="32" spans="1:5">
      <c r="A32" s="267"/>
    </row>
    <row r="33" spans="1:5" ht="15.75">
      <c r="A33" s="230" t="s">
        <v>2643</v>
      </c>
    </row>
    <row r="34" spans="1:5">
      <c r="A34" s="267"/>
    </row>
    <row r="35" spans="1:5" ht="15">
      <c r="A35" s="363"/>
      <c r="B35" s="1222" t="s">
        <v>649</v>
      </c>
      <c r="C35" s="1207" t="s">
        <v>648</v>
      </c>
    </row>
    <row r="36" spans="1:5">
      <c r="A36" s="264" t="s">
        <v>2644</v>
      </c>
      <c r="B36" s="352">
        <f>gelir1!B36</f>
        <v>0</v>
      </c>
      <c r="C36" s="316">
        <f>gelir1!C36</f>
        <v>3</v>
      </c>
    </row>
    <row r="37" spans="1:5">
      <c r="A37" s="267"/>
    </row>
    <row r="38" spans="1:5" ht="15.75">
      <c r="A38" s="230" t="s">
        <v>2645</v>
      </c>
    </row>
    <row r="39" spans="1:5">
      <c r="A39" s="267"/>
    </row>
    <row r="40" spans="1:5" ht="12.75" customHeight="1">
      <c r="A40" s="1452"/>
      <c r="B40" s="1437" t="s">
        <v>649</v>
      </c>
      <c r="C40" s="1437"/>
      <c r="D40" s="1437" t="s">
        <v>648</v>
      </c>
      <c r="E40" s="1438"/>
    </row>
    <row r="41" spans="1:5">
      <c r="A41" s="1453"/>
      <c r="B41" s="400" t="s">
        <v>104</v>
      </c>
      <c r="C41" s="400" t="s">
        <v>105</v>
      </c>
      <c r="D41" s="400" t="s">
        <v>104</v>
      </c>
      <c r="E41" s="401" t="s">
        <v>105</v>
      </c>
    </row>
    <row r="42" spans="1:5">
      <c r="A42" s="437" t="s">
        <v>2092</v>
      </c>
      <c r="B42" s="426">
        <f>SUM(B43:B46)</f>
        <v>3068</v>
      </c>
      <c r="C42" s="426">
        <f>SUM(C43:C46)</f>
        <v>1966</v>
      </c>
      <c r="D42" s="426">
        <f>SUM(D43:D46)</f>
        <v>800</v>
      </c>
      <c r="E42" s="427">
        <f>SUM(E43:E46)</f>
        <v>464</v>
      </c>
    </row>
    <row r="43" spans="1:5">
      <c r="A43" s="260" t="s">
        <v>2646</v>
      </c>
      <c r="B43" s="453">
        <f>gelir1!B43</f>
        <v>0</v>
      </c>
      <c r="C43" s="453">
        <f>gelir1!C43</f>
        <v>0</v>
      </c>
      <c r="D43" s="453">
        <f>gelir1!D43</f>
        <v>0</v>
      </c>
      <c r="E43" s="454">
        <f>gelir1!E43</f>
        <v>0</v>
      </c>
    </row>
    <row r="44" spans="1:5">
      <c r="A44" s="260" t="s">
        <v>2093</v>
      </c>
      <c r="B44" s="453">
        <f>gelir1!B44</f>
        <v>0</v>
      </c>
      <c r="C44" s="453">
        <f>gelir1!C44</f>
        <v>102</v>
      </c>
      <c r="D44" s="453">
        <f>gelir1!D44</f>
        <v>0</v>
      </c>
      <c r="E44" s="454">
        <f>gelir1!E44</f>
        <v>158</v>
      </c>
    </row>
    <row r="45" spans="1:5">
      <c r="A45" s="260" t="s">
        <v>2094</v>
      </c>
      <c r="B45" s="453">
        <f>gelir1!B45</f>
        <v>3068</v>
      </c>
      <c r="C45" s="453">
        <f>gelir1!C45</f>
        <v>1864</v>
      </c>
      <c r="D45" s="453">
        <f>gelir1!D45</f>
        <v>800</v>
      </c>
      <c r="E45" s="454">
        <f>gelir1!E45</f>
        <v>306</v>
      </c>
    </row>
    <row r="46" spans="1:5">
      <c r="A46" s="260" t="s">
        <v>2095</v>
      </c>
      <c r="B46" s="453">
        <f>gelir1!B46</f>
        <v>0</v>
      </c>
      <c r="C46" s="453">
        <f>gelir1!C46</f>
        <v>0</v>
      </c>
      <c r="D46" s="453">
        <f>gelir1!D46</f>
        <v>0</v>
      </c>
      <c r="E46" s="454">
        <f>gelir1!E46</f>
        <v>0</v>
      </c>
    </row>
    <row r="47" spans="1:5">
      <c r="A47" s="437" t="s">
        <v>2647</v>
      </c>
      <c r="B47" s="453">
        <f>gelir1!B47</f>
        <v>0</v>
      </c>
      <c r="C47" s="453">
        <f>gelir1!C47</f>
        <v>0</v>
      </c>
      <c r="D47" s="453">
        <f>gelir1!D47</f>
        <v>0</v>
      </c>
      <c r="E47" s="454">
        <f>gelir1!E47</f>
        <v>0</v>
      </c>
    </row>
    <row r="48" spans="1:5">
      <c r="A48" s="434" t="s">
        <v>106</v>
      </c>
      <c r="B48" s="435">
        <f>B42+B47</f>
        <v>3068</v>
      </c>
      <c r="C48" s="435">
        <f>C42+C47</f>
        <v>1966</v>
      </c>
      <c r="D48" s="435">
        <f>D42+D47</f>
        <v>800</v>
      </c>
      <c r="E48" s="436">
        <f>E42+E47</f>
        <v>464</v>
      </c>
    </row>
    <row r="49" spans="1:9" ht="12" customHeight="1">
      <c r="A49" s="452" t="s">
        <v>2648</v>
      </c>
    </row>
    <row r="50" spans="1:9" ht="15.75">
      <c r="A50" s="230" t="s">
        <v>2649</v>
      </c>
    </row>
    <row r="51" spans="1:9">
      <c r="A51" s="267"/>
    </row>
    <row r="52" spans="1:9" ht="12.75" customHeight="1">
      <c r="A52" s="1234"/>
      <c r="B52" s="1222" t="s">
        <v>649</v>
      </c>
      <c r="C52" s="1207" t="s">
        <v>648</v>
      </c>
      <c r="D52" s="4"/>
    </row>
    <row r="53" spans="1:9">
      <c r="A53" s="278" t="s">
        <v>2650</v>
      </c>
      <c r="B53" s="352">
        <f>gelir1!B53</f>
        <v>469</v>
      </c>
      <c r="C53" s="353">
        <f>gelir1!C53</f>
        <v>186</v>
      </c>
      <c r="D53" s="4"/>
    </row>
    <row r="54" spans="1:9">
      <c r="A54" s="236"/>
    </row>
    <row r="55" spans="1:9" ht="15.75">
      <c r="A55" s="283" t="s">
        <v>2651</v>
      </c>
    </row>
    <row r="57" spans="1:9" ht="12.75" customHeight="1">
      <c r="A57" s="1452"/>
      <c r="B57" s="1437" t="s">
        <v>649</v>
      </c>
      <c r="C57" s="1437"/>
      <c r="D57" s="1437" t="s">
        <v>648</v>
      </c>
      <c r="E57" s="1438"/>
    </row>
    <row r="58" spans="1:9">
      <c r="A58" s="1453"/>
      <c r="B58" s="400" t="s">
        <v>104</v>
      </c>
      <c r="C58" s="400" t="s">
        <v>105</v>
      </c>
      <c r="D58" s="400" t="s">
        <v>104</v>
      </c>
      <c r="E58" s="401" t="s">
        <v>105</v>
      </c>
    </row>
    <row r="59" spans="1:9">
      <c r="A59" s="264" t="s">
        <v>2652</v>
      </c>
      <c r="B59" s="455">
        <f>gelir1!B59</f>
        <v>12604</v>
      </c>
      <c r="C59" s="455">
        <f>gelir1!C59</f>
        <v>0</v>
      </c>
      <c r="D59" s="455">
        <f>gelir1!D59</f>
        <v>5462</v>
      </c>
      <c r="E59" s="456">
        <f>gelir1!E59</f>
        <v>0</v>
      </c>
    </row>
    <row r="60" spans="1:9">
      <c r="A60" s="4"/>
      <c r="B60" s="457"/>
      <c r="C60" s="457"/>
      <c r="D60" s="457"/>
      <c r="E60" s="457"/>
    </row>
    <row r="61" spans="1:9" ht="15.75">
      <c r="A61" s="283" t="s">
        <v>2653</v>
      </c>
    </row>
    <row r="63" spans="1:9">
      <c r="A63" s="1391" t="s">
        <v>2654</v>
      </c>
      <c r="B63" s="1289" t="s">
        <v>2655</v>
      </c>
      <c r="C63" s="1308" t="s">
        <v>2656</v>
      </c>
      <c r="D63" s="1309"/>
      <c r="E63" s="1309"/>
      <c r="F63" s="1309"/>
      <c r="G63" s="1309"/>
      <c r="H63" s="1310"/>
      <c r="I63" s="1290" t="s">
        <v>106</v>
      </c>
    </row>
    <row r="64" spans="1:9" ht="24">
      <c r="A64" s="1392"/>
      <c r="B64" s="1457"/>
      <c r="C64" s="268" t="s">
        <v>1506</v>
      </c>
      <c r="D64" s="268" t="s">
        <v>2657</v>
      </c>
      <c r="E64" s="268" t="s">
        <v>2658</v>
      </c>
      <c r="F64" s="268" t="s">
        <v>2659</v>
      </c>
      <c r="G64" s="268" t="s">
        <v>2660</v>
      </c>
      <c r="H64" s="268" t="s">
        <v>2404</v>
      </c>
      <c r="I64" s="1458"/>
    </row>
    <row r="65" spans="1:9">
      <c r="A65" s="444" t="s">
        <v>104</v>
      </c>
      <c r="B65" s="257"/>
      <c r="C65" s="257"/>
      <c r="D65" s="257"/>
      <c r="E65" s="257"/>
      <c r="F65" s="257"/>
      <c r="G65" s="257"/>
      <c r="H65" s="438"/>
      <c r="I65" s="258"/>
    </row>
    <row r="66" spans="1:9">
      <c r="A66" s="242" t="s">
        <v>1488</v>
      </c>
      <c r="B66" s="311">
        <f>gelir1!B66</f>
        <v>0</v>
      </c>
      <c r="C66" s="311">
        <f>gelir1!C66</f>
        <v>53023</v>
      </c>
      <c r="D66" s="311">
        <f>gelir1!D66</f>
        <v>0</v>
      </c>
      <c r="E66" s="311">
        <f>gelir1!E66</f>
        <v>0</v>
      </c>
      <c r="F66" s="311">
        <f>gelir1!F66</f>
        <v>0</v>
      </c>
      <c r="G66" s="311">
        <f>gelir1!G66</f>
        <v>0</v>
      </c>
      <c r="H66" s="458">
        <f>gelir1!H66</f>
        <v>0</v>
      </c>
      <c r="I66" s="258">
        <f>gelir1!I66</f>
        <v>53023</v>
      </c>
    </row>
    <row r="67" spans="1:9">
      <c r="A67" s="242" t="s">
        <v>2405</v>
      </c>
      <c r="B67" s="311">
        <f>gelir1!B67</f>
        <v>0</v>
      </c>
      <c r="C67" s="311">
        <f>gelir1!C67</f>
        <v>10046</v>
      </c>
      <c r="D67" s="311">
        <f>gelir1!D67</f>
        <v>60883</v>
      </c>
      <c r="E67" s="311">
        <f>gelir1!E67</f>
        <v>16846</v>
      </c>
      <c r="F67" s="311">
        <f>gelir1!F67</f>
        <v>490</v>
      </c>
      <c r="G67" s="311">
        <f>gelir1!G67</f>
        <v>346</v>
      </c>
      <c r="H67" s="458">
        <f>gelir1!H67</f>
        <v>0</v>
      </c>
      <c r="I67" s="258">
        <f>gelir1!I67</f>
        <v>88611</v>
      </c>
    </row>
    <row r="68" spans="1:9">
      <c r="A68" s="242" t="s">
        <v>2408</v>
      </c>
      <c r="B68" s="311">
        <f>gelir1!B68</f>
        <v>0</v>
      </c>
      <c r="C68" s="311">
        <f>gelir1!C68</f>
        <v>0</v>
      </c>
      <c r="D68" s="311">
        <f>gelir1!D68</f>
        <v>0</v>
      </c>
      <c r="E68" s="311">
        <f>gelir1!E68</f>
        <v>0</v>
      </c>
      <c r="F68" s="311">
        <f>gelir1!F68</f>
        <v>0</v>
      </c>
      <c r="G68" s="311">
        <f>gelir1!G68</f>
        <v>0</v>
      </c>
      <c r="H68" s="458">
        <f>gelir1!H68</f>
        <v>0</v>
      </c>
      <c r="I68" s="258">
        <f>gelir1!I68</f>
        <v>0</v>
      </c>
    </row>
    <row r="69" spans="1:9">
      <c r="A69" s="242" t="s">
        <v>2409</v>
      </c>
      <c r="B69" s="311">
        <f>gelir1!B69</f>
        <v>0</v>
      </c>
      <c r="C69" s="311">
        <f>gelir1!C69</f>
        <v>5558</v>
      </c>
      <c r="D69" s="311">
        <f>gelir1!D69</f>
        <v>24113</v>
      </c>
      <c r="E69" s="311">
        <f>gelir1!E69</f>
        <v>455</v>
      </c>
      <c r="F69" s="311">
        <f>gelir1!F69</f>
        <v>3289</v>
      </c>
      <c r="G69" s="311">
        <f>gelir1!G69</f>
        <v>0</v>
      </c>
      <c r="H69" s="458">
        <f>gelir1!H69</f>
        <v>0</v>
      </c>
      <c r="I69" s="258">
        <f>gelir1!I69</f>
        <v>33415</v>
      </c>
    </row>
    <row r="70" spans="1:9">
      <c r="A70" s="242" t="s">
        <v>1512</v>
      </c>
      <c r="B70" s="311">
        <f>gelir1!B70</f>
        <v>0</v>
      </c>
      <c r="C70" s="311">
        <f>gelir1!C70</f>
        <v>14910</v>
      </c>
      <c r="D70" s="311">
        <f>gelir1!D70</f>
        <v>23412</v>
      </c>
      <c r="E70" s="311">
        <f>gelir1!E70</f>
        <v>0</v>
      </c>
      <c r="F70" s="311">
        <f>gelir1!F70</f>
        <v>0</v>
      </c>
      <c r="G70" s="311">
        <f>gelir1!G70</f>
        <v>192</v>
      </c>
      <c r="H70" s="458">
        <f>gelir1!H70</f>
        <v>0</v>
      </c>
      <c r="I70" s="258">
        <f>gelir1!I70</f>
        <v>38514</v>
      </c>
    </row>
    <row r="71" spans="1:9">
      <c r="A71" s="242" t="s">
        <v>2661</v>
      </c>
      <c r="B71" s="311">
        <f>gelir1!B71</f>
        <v>0</v>
      </c>
      <c r="C71" s="311">
        <f>gelir1!C71</f>
        <v>0</v>
      </c>
      <c r="D71" s="311">
        <f>gelir1!D71</f>
        <v>0</v>
      </c>
      <c r="E71" s="311">
        <f>gelir1!E71</f>
        <v>0</v>
      </c>
      <c r="F71" s="311">
        <f>gelir1!F71</f>
        <v>0</v>
      </c>
      <c r="G71" s="311">
        <f>gelir1!G71</f>
        <v>0</v>
      </c>
      <c r="H71" s="458">
        <f>gelir1!H71</f>
        <v>0</v>
      </c>
      <c r="I71" s="258">
        <f>gelir1!I71</f>
        <v>0</v>
      </c>
    </row>
    <row r="72" spans="1:9">
      <c r="A72" s="444" t="s">
        <v>2662</v>
      </c>
      <c r="B72" s="257">
        <f>gelir1!B72</f>
        <v>0</v>
      </c>
      <c r="C72" s="257">
        <f>gelir1!C72</f>
        <v>83537</v>
      </c>
      <c r="D72" s="257">
        <f>gelir1!D72</f>
        <v>108408</v>
      </c>
      <c r="E72" s="257">
        <f>gelir1!E72</f>
        <v>17301</v>
      </c>
      <c r="F72" s="257">
        <f>gelir1!F72</f>
        <v>3779</v>
      </c>
      <c r="G72" s="257">
        <f>gelir1!G72</f>
        <v>538</v>
      </c>
      <c r="H72" s="438">
        <f>gelir1!H72</f>
        <v>0</v>
      </c>
      <c r="I72" s="258">
        <f>gelir1!I72</f>
        <v>213563</v>
      </c>
    </row>
    <row r="73" spans="1:9">
      <c r="A73" s="444" t="s">
        <v>105</v>
      </c>
      <c r="B73" s="257"/>
      <c r="C73" s="257"/>
      <c r="D73" s="257"/>
      <c r="E73" s="257"/>
      <c r="F73" s="257"/>
      <c r="G73" s="257"/>
      <c r="H73" s="438"/>
      <c r="I73" s="258"/>
    </row>
    <row r="74" spans="1:9">
      <c r="A74" s="242" t="s">
        <v>1489</v>
      </c>
      <c r="B74" s="311">
        <f>gelir1!B74</f>
        <v>0</v>
      </c>
      <c r="C74" s="311">
        <f>gelir1!C74</f>
        <v>3352</v>
      </c>
      <c r="D74" s="311">
        <f>gelir1!D74</f>
        <v>9247</v>
      </c>
      <c r="E74" s="311">
        <f>gelir1!E74</f>
        <v>2767</v>
      </c>
      <c r="F74" s="311">
        <f>gelir1!F74</f>
        <v>279</v>
      </c>
      <c r="G74" s="311">
        <f>gelir1!G74</f>
        <v>0</v>
      </c>
      <c r="H74" s="458">
        <f>gelir1!H74</f>
        <v>0</v>
      </c>
      <c r="I74" s="258">
        <f>gelir1!I74</f>
        <v>15645</v>
      </c>
    </row>
    <row r="75" spans="1:9">
      <c r="A75" s="242" t="s">
        <v>1488</v>
      </c>
      <c r="B75" s="311">
        <f>gelir1!B75</f>
        <v>0</v>
      </c>
      <c r="C75" s="311">
        <f>gelir1!C75</f>
        <v>2254</v>
      </c>
      <c r="D75" s="311">
        <f>gelir1!D75</f>
        <v>0</v>
      </c>
      <c r="E75" s="311">
        <f>gelir1!E75</f>
        <v>0</v>
      </c>
      <c r="F75" s="311">
        <f>gelir1!F75</f>
        <v>0</v>
      </c>
      <c r="G75" s="311">
        <f>gelir1!G75</f>
        <v>0</v>
      </c>
      <c r="H75" s="458">
        <f>gelir1!H75</f>
        <v>0</v>
      </c>
      <c r="I75" s="258">
        <f>gelir1!I75</f>
        <v>2254</v>
      </c>
    </row>
    <row r="76" spans="1:9">
      <c r="A76" s="242" t="s">
        <v>2661</v>
      </c>
      <c r="B76" s="311">
        <f>gelir1!B76</f>
        <v>0</v>
      </c>
      <c r="C76" s="311">
        <f>gelir1!C76</f>
        <v>0</v>
      </c>
      <c r="D76" s="311">
        <f>gelir1!D76</f>
        <v>0</v>
      </c>
      <c r="E76" s="311">
        <f>gelir1!E76</f>
        <v>0</v>
      </c>
      <c r="F76" s="311">
        <f>gelir1!F76</f>
        <v>0</v>
      </c>
      <c r="G76" s="311">
        <f>gelir1!G76</f>
        <v>0</v>
      </c>
      <c r="H76" s="458">
        <f>gelir1!H76</f>
        <v>0</v>
      </c>
      <c r="I76" s="258">
        <f>gelir1!I76</f>
        <v>0</v>
      </c>
    </row>
    <row r="77" spans="1:9">
      <c r="A77" s="242" t="s">
        <v>2663</v>
      </c>
      <c r="B77" s="311">
        <f>gelir1!B77</f>
        <v>0</v>
      </c>
      <c r="C77" s="311">
        <f>gelir1!C77</f>
        <v>0</v>
      </c>
      <c r="D77" s="311">
        <f>gelir1!D77</f>
        <v>0</v>
      </c>
      <c r="E77" s="311">
        <f>gelir1!E77</f>
        <v>0</v>
      </c>
      <c r="F77" s="311">
        <f>gelir1!F77</f>
        <v>0</v>
      </c>
      <c r="G77" s="311">
        <f>gelir1!G77</f>
        <v>0</v>
      </c>
      <c r="H77" s="458">
        <f>gelir1!H77</f>
        <v>0</v>
      </c>
      <c r="I77" s="258">
        <f>gelir1!I77</f>
        <v>0</v>
      </c>
    </row>
    <row r="78" spans="1:9">
      <c r="A78" s="444" t="s">
        <v>2664</v>
      </c>
      <c r="B78" s="257">
        <f>gelir1!B78</f>
        <v>0</v>
      </c>
      <c r="C78" s="257">
        <f>gelir1!C78</f>
        <v>5606</v>
      </c>
      <c r="D78" s="257">
        <f>gelir1!D78</f>
        <v>9247</v>
      </c>
      <c r="E78" s="257">
        <f>gelir1!E78</f>
        <v>2767</v>
      </c>
      <c r="F78" s="257">
        <f>gelir1!F78</f>
        <v>279</v>
      </c>
      <c r="G78" s="257">
        <f>gelir1!G78</f>
        <v>0</v>
      </c>
      <c r="H78" s="438">
        <f>gelir1!H78</f>
        <v>0</v>
      </c>
      <c r="I78" s="258">
        <f>gelir1!I78</f>
        <v>17899</v>
      </c>
    </row>
    <row r="79" spans="1:9">
      <c r="A79" s="278" t="s">
        <v>106</v>
      </c>
      <c r="B79" s="279">
        <f>gelir1!B79</f>
        <v>0</v>
      </c>
      <c r="C79" s="279">
        <f>gelir1!C79</f>
        <v>89143</v>
      </c>
      <c r="D79" s="279">
        <f>gelir1!D79</f>
        <v>117655</v>
      </c>
      <c r="E79" s="279">
        <f>gelir1!E79</f>
        <v>20068</v>
      </c>
      <c r="F79" s="279">
        <f>gelir1!F79</f>
        <v>4058</v>
      </c>
      <c r="G79" s="279">
        <f>gelir1!G79</f>
        <v>538</v>
      </c>
      <c r="H79" s="440">
        <f>gelir1!H79</f>
        <v>0</v>
      </c>
      <c r="I79" s="285">
        <f>gelir1!I79</f>
        <v>231462</v>
      </c>
    </row>
    <row r="80" spans="1:9">
      <c r="A80" s="351"/>
    </row>
    <row r="81" spans="1:3" ht="15.75">
      <c r="A81" s="230" t="s">
        <v>2665</v>
      </c>
    </row>
    <row r="82" spans="1:3" ht="15">
      <c r="A82" s="441"/>
      <c r="B82" s="364"/>
      <c r="C82" s="364"/>
    </row>
    <row r="83" spans="1:3" ht="15.75">
      <c r="A83" s="442"/>
      <c r="B83" s="1222" t="s">
        <v>649</v>
      </c>
      <c r="C83" s="1207" t="s">
        <v>648</v>
      </c>
    </row>
    <row r="84" spans="1:3">
      <c r="A84" s="551" t="s">
        <v>2641</v>
      </c>
      <c r="B84" s="310">
        <f>gelir1!B84</f>
        <v>0</v>
      </c>
      <c r="C84" s="313">
        <f>gelir1!C84</f>
        <v>0</v>
      </c>
    </row>
    <row r="85" spans="1:3" ht="24">
      <c r="A85" s="551" t="s">
        <v>1478</v>
      </c>
      <c r="B85" s="310">
        <f>gelir1!B85</f>
        <v>0</v>
      </c>
      <c r="C85" s="313">
        <f>gelir1!C85</f>
        <v>0</v>
      </c>
    </row>
    <row r="86" spans="1:3">
      <c r="A86" s="1113" t="s">
        <v>1433</v>
      </c>
      <c r="B86" s="349">
        <f>gelir1!B86</f>
        <v>0</v>
      </c>
      <c r="C86" s="350">
        <f>gelir1!C86</f>
        <v>0</v>
      </c>
    </row>
    <row r="87" spans="1:3">
      <c r="A87" s="264" t="s">
        <v>106</v>
      </c>
      <c r="B87" s="265">
        <f>gelir1!B87</f>
        <v>0</v>
      </c>
      <c r="C87" s="326">
        <f>gelir1!C87</f>
        <v>0</v>
      </c>
    </row>
    <row r="88" spans="1:3">
      <c r="A88" s="351"/>
    </row>
    <row r="89" spans="1:3" ht="15.75">
      <c r="A89" s="230" t="s">
        <v>2666</v>
      </c>
    </row>
    <row r="90" spans="1:3" ht="15">
      <c r="A90" s="441"/>
      <c r="B90" s="364"/>
      <c r="C90" s="364"/>
    </row>
    <row r="91" spans="1:3" ht="15.75">
      <c r="A91" s="442"/>
      <c r="B91" s="1222" t="s">
        <v>649</v>
      </c>
      <c r="C91" s="1207" t="s">
        <v>648</v>
      </c>
    </row>
    <row r="92" spans="1:3">
      <c r="A92" s="443" t="s">
        <v>2318</v>
      </c>
      <c r="B92" s="240">
        <f>gelir1!B92</f>
        <v>3631155</v>
      </c>
      <c r="C92" s="241">
        <f>gelir1!C92</f>
        <v>2317303</v>
      </c>
    </row>
    <row r="93" spans="1:3">
      <c r="A93" s="444" t="s">
        <v>2667</v>
      </c>
      <c r="B93" s="310">
        <f>gelir1!B93</f>
        <v>21204</v>
      </c>
      <c r="C93" s="313">
        <f>gelir1!C93</f>
        <v>26392</v>
      </c>
    </row>
    <row r="94" spans="1:3">
      <c r="A94" s="314" t="s">
        <v>2668</v>
      </c>
      <c r="B94" s="310">
        <f>gelir1!B94</f>
        <v>18228</v>
      </c>
      <c r="C94" s="313">
        <f>gelir1!C94</f>
        <v>49434</v>
      </c>
    </row>
    <row r="95" spans="1:3">
      <c r="A95" s="444" t="s">
        <v>2669</v>
      </c>
      <c r="B95" s="310">
        <f>gelir1!B95</f>
        <v>3591723</v>
      </c>
      <c r="C95" s="313">
        <f>gelir1!C95</f>
        <v>2241477</v>
      </c>
    </row>
    <row r="96" spans="1:3">
      <c r="A96" s="443" t="s">
        <v>2670</v>
      </c>
      <c r="B96" s="240">
        <f>gelir1!B96</f>
        <v>3607293</v>
      </c>
      <c r="C96" s="241">
        <f>gelir1!C96</f>
        <v>2274278</v>
      </c>
    </row>
    <row r="97" spans="1:9">
      <c r="A97" s="444" t="s">
        <v>2671</v>
      </c>
      <c r="B97" s="310">
        <f>gelir1!B97</f>
        <v>15</v>
      </c>
      <c r="C97" s="313">
        <f>gelir1!C97</f>
        <v>2055</v>
      </c>
    </row>
    <row r="98" spans="1:9">
      <c r="A98" s="314" t="s">
        <v>2672</v>
      </c>
      <c r="B98" s="310">
        <f>gelir1!B98</f>
        <v>18130</v>
      </c>
      <c r="C98" s="313">
        <f>gelir1!C98</f>
        <v>27197</v>
      </c>
    </row>
    <row r="99" spans="1:9">
      <c r="A99" s="445" t="s">
        <v>2673</v>
      </c>
      <c r="B99" s="352">
        <f>gelir1!B99</f>
        <v>3589148</v>
      </c>
      <c r="C99" s="353">
        <f>gelir1!C99</f>
        <v>2245026</v>
      </c>
    </row>
    <row r="100" spans="1:9">
      <c r="A100" s="351"/>
    </row>
    <row r="101" spans="1:9" ht="15.75">
      <c r="A101" s="230" t="s">
        <v>2674</v>
      </c>
    </row>
    <row r="102" spans="1:9" ht="8.25" customHeight="1"/>
    <row r="103" spans="1:9" s="603" customFormat="1" ht="15.75">
      <c r="A103" s="1114" t="s">
        <v>2675</v>
      </c>
      <c r="B103" s="1115"/>
      <c r="C103" s="1115"/>
      <c r="D103" s="1115"/>
      <c r="E103" s="1116"/>
      <c r="F103" s="1116"/>
      <c r="G103" s="1116"/>
      <c r="H103" s="1116"/>
      <c r="I103" s="1116"/>
    </row>
    <row r="104" spans="1:9" s="603" customFormat="1"/>
    <row r="105" spans="1:9" s="603" customFormat="1" ht="15.75">
      <c r="A105" s="1117"/>
      <c r="B105" s="1236" t="s">
        <v>649</v>
      </c>
      <c r="C105" s="1237" t="s">
        <v>648</v>
      </c>
    </row>
    <row r="106" spans="1:9" s="603" customFormat="1">
      <c r="A106" s="1092" t="s">
        <v>2676</v>
      </c>
      <c r="B106" s="1090">
        <f>+gelir1!B106</f>
        <v>516</v>
      </c>
      <c r="C106" s="1091">
        <f>+gelir1!C106</f>
        <v>2106</v>
      </c>
    </row>
    <row r="107" spans="1:9" s="603" customFormat="1">
      <c r="A107" s="1118" t="s">
        <v>2677</v>
      </c>
      <c r="B107" s="1141">
        <f>+gelir1!B107</f>
        <v>356</v>
      </c>
      <c r="C107" s="1142">
        <f>+gelir1!C107</f>
        <v>2004</v>
      </c>
    </row>
    <row r="108" spans="1:9" s="603" customFormat="1">
      <c r="A108" s="1118" t="s">
        <v>1457</v>
      </c>
      <c r="B108" s="1141">
        <f>+gelir1!B108</f>
        <v>25</v>
      </c>
      <c r="C108" s="1142">
        <f>+gelir1!C108</f>
        <v>0</v>
      </c>
    </row>
    <row r="109" spans="1:9" s="603" customFormat="1">
      <c r="A109" s="1118" t="s">
        <v>2678</v>
      </c>
      <c r="B109" s="1141">
        <f>+gelir1!B109</f>
        <v>135</v>
      </c>
      <c r="C109" s="1142">
        <f>+gelir1!C109</f>
        <v>102</v>
      </c>
    </row>
    <row r="110" spans="1:9" s="603" customFormat="1">
      <c r="A110" s="1089" t="s">
        <v>2679</v>
      </c>
      <c r="B110" s="1090">
        <f>+gelir1!B110</f>
        <v>0</v>
      </c>
      <c r="C110" s="1091">
        <f>+gelir1!C110</f>
        <v>0</v>
      </c>
    </row>
    <row r="111" spans="1:9" s="603" customFormat="1">
      <c r="A111" s="1119" t="s">
        <v>2641</v>
      </c>
      <c r="B111" s="1141">
        <f>+gelir1!B111</f>
        <v>0</v>
      </c>
      <c r="C111" s="1142">
        <f>+gelir1!C111</f>
        <v>0</v>
      </c>
    </row>
    <row r="112" spans="1:9" s="603" customFormat="1" ht="24">
      <c r="A112" s="1119" t="s">
        <v>1478</v>
      </c>
      <c r="B112" s="1141">
        <f>+gelir1!B112</f>
        <v>0</v>
      </c>
      <c r="C112" s="1142">
        <f>+gelir1!C112</f>
        <v>0</v>
      </c>
    </row>
    <row r="113" spans="1:9" s="603" customFormat="1" ht="36">
      <c r="A113" s="609" t="s">
        <v>2680</v>
      </c>
      <c r="B113" s="1090">
        <f>+gelir1!B113</f>
        <v>0</v>
      </c>
      <c r="C113" s="1091">
        <f>+gelir1!C113</f>
        <v>0</v>
      </c>
    </row>
    <row r="114" spans="1:9" s="603" customFormat="1">
      <c r="A114" s="1118" t="s">
        <v>2681</v>
      </c>
      <c r="B114" s="1141">
        <f>+gelir1!B114</f>
        <v>0</v>
      </c>
      <c r="C114" s="1142">
        <f>+gelir1!C114</f>
        <v>0</v>
      </c>
    </row>
    <row r="115" spans="1:9" s="603" customFormat="1">
      <c r="A115" s="1118" t="s">
        <v>2682</v>
      </c>
      <c r="B115" s="1141">
        <f>+gelir1!B115</f>
        <v>0</v>
      </c>
      <c r="C115" s="1142">
        <f>+gelir1!C115</f>
        <v>0</v>
      </c>
    </row>
    <row r="116" spans="1:9" s="603" customFormat="1">
      <c r="A116" s="1118" t="s">
        <v>2683</v>
      </c>
      <c r="B116" s="1141">
        <f>+gelir1!B116</f>
        <v>0</v>
      </c>
      <c r="C116" s="1142">
        <f>+gelir1!C116</f>
        <v>0</v>
      </c>
    </row>
    <row r="117" spans="1:9" s="603" customFormat="1">
      <c r="A117" s="1120" t="s">
        <v>1433</v>
      </c>
      <c r="B117" s="1141">
        <f>+gelir1!B117</f>
        <v>0</v>
      </c>
      <c r="C117" s="1142">
        <f>+gelir1!C117</f>
        <v>0</v>
      </c>
    </row>
    <row r="118" spans="1:9" s="603" customFormat="1">
      <c r="A118" s="1121" t="s">
        <v>106</v>
      </c>
      <c r="B118" s="880">
        <f>+gelir1!B118</f>
        <v>516</v>
      </c>
      <c r="C118" s="881">
        <f>+gelir1!C118</f>
        <v>2106</v>
      </c>
    </row>
    <row r="119" spans="1:9" s="603" customFormat="1"/>
    <row r="120" spans="1:9" ht="15.75">
      <c r="A120" s="924" t="s">
        <v>2684</v>
      </c>
      <c r="B120" s="925"/>
      <c r="C120" s="925"/>
      <c r="D120" s="925"/>
      <c r="E120" s="925"/>
      <c r="F120" s="925"/>
      <c r="G120" s="925"/>
      <c r="H120" s="925"/>
      <c r="I120" s="925"/>
    </row>
    <row r="122" spans="1:9" ht="15.75">
      <c r="A122" s="442"/>
      <c r="B122" s="1222" t="s">
        <v>649</v>
      </c>
      <c r="C122" s="1233" t="s">
        <v>648</v>
      </c>
      <c r="D122" s="4"/>
    </row>
    <row r="123" spans="1:9">
      <c r="A123" s="437" t="s">
        <v>2685</v>
      </c>
      <c r="B123" s="240">
        <f>gelir1!B123</f>
        <v>0</v>
      </c>
      <c r="C123" s="241">
        <f>gelir1!C123</f>
        <v>0</v>
      </c>
      <c r="D123" s="4"/>
    </row>
    <row r="124" spans="1:9">
      <c r="A124" s="926" t="s">
        <v>2178</v>
      </c>
      <c r="B124" s="1143">
        <f>gelir1!B124</f>
        <v>0</v>
      </c>
      <c r="C124" s="1136">
        <f>gelir1!C124</f>
        <v>0</v>
      </c>
      <c r="D124" s="4"/>
    </row>
    <row r="125" spans="1:9">
      <c r="A125" s="926" t="s">
        <v>2179</v>
      </c>
      <c r="B125" s="1143">
        <f>gelir1!B125</f>
        <v>0</v>
      </c>
      <c r="C125" s="1136">
        <f>gelir1!C125</f>
        <v>0</v>
      </c>
      <c r="D125" s="4"/>
    </row>
    <row r="126" spans="1:9">
      <c r="A126" s="926" t="s">
        <v>2180</v>
      </c>
      <c r="B126" s="1143">
        <f>gelir1!B126</f>
        <v>0</v>
      </c>
      <c r="C126" s="1136">
        <f>gelir1!C126</f>
        <v>0</v>
      </c>
      <c r="D126" s="4"/>
    </row>
    <row r="127" spans="1:9" s="603" customFormat="1">
      <c r="A127" s="1122" t="s">
        <v>2686</v>
      </c>
      <c r="B127" s="1144">
        <f>gelir1!B127</f>
        <v>0</v>
      </c>
      <c r="C127" s="1145">
        <f>gelir1!C127</f>
        <v>0</v>
      </c>
      <c r="D127" s="1123"/>
    </row>
    <row r="128" spans="1:9" s="603" customFormat="1">
      <c r="A128" s="1089" t="s">
        <v>2679</v>
      </c>
      <c r="B128" s="1090">
        <f>gelir1!B128</f>
        <v>0</v>
      </c>
      <c r="C128" s="1091">
        <f>gelir1!C128</f>
        <v>0</v>
      </c>
      <c r="D128" s="1123"/>
    </row>
    <row r="129" spans="1:4" s="603" customFormat="1" ht="15.75" customHeight="1">
      <c r="A129" s="1124" t="s">
        <v>2641</v>
      </c>
      <c r="B129" s="1144">
        <f>gelir1!B129</f>
        <v>0</v>
      </c>
      <c r="C129" s="1145">
        <f>gelir1!C129</f>
        <v>0</v>
      </c>
      <c r="D129" s="1123"/>
    </row>
    <row r="130" spans="1:4" s="603" customFormat="1" ht="24">
      <c r="A130" s="1124" t="s">
        <v>1478</v>
      </c>
      <c r="B130" s="1144">
        <f>gelir1!B130</f>
        <v>0</v>
      </c>
      <c r="C130" s="1145">
        <f>gelir1!C130</f>
        <v>0</v>
      </c>
      <c r="D130" s="1123"/>
    </row>
    <row r="131" spans="1:4" s="603" customFormat="1" ht="36">
      <c r="A131" s="609" t="s">
        <v>2680</v>
      </c>
      <c r="B131" s="1090">
        <f>gelir1!B131</f>
        <v>0</v>
      </c>
      <c r="C131" s="1091">
        <f>gelir1!C131</f>
        <v>0</v>
      </c>
      <c r="D131" s="1123"/>
    </row>
    <row r="132" spans="1:4" s="603" customFormat="1">
      <c r="A132" s="1125" t="s">
        <v>2681</v>
      </c>
      <c r="B132" s="1146">
        <f>gelir1!B132</f>
        <v>0</v>
      </c>
      <c r="C132" s="1147">
        <f>gelir1!C132</f>
        <v>0</v>
      </c>
      <c r="D132" s="1123"/>
    </row>
    <row r="133" spans="1:4" s="603" customFormat="1">
      <c r="A133" s="1125" t="s">
        <v>2682</v>
      </c>
      <c r="B133" s="1146">
        <f>gelir1!B133</f>
        <v>0</v>
      </c>
      <c r="C133" s="1147">
        <f>gelir1!C133</f>
        <v>0</v>
      </c>
      <c r="D133" s="1123"/>
    </row>
    <row r="134" spans="1:4" s="603" customFormat="1">
      <c r="A134" s="1125" t="s">
        <v>2683</v>
      </c>
      <c r="B134" s="1146">
        <f>gelir1!B134</f>
        <v>0</v>
      </c>
      <c r="C134" s="1147">
        <f>gelir1!C134</f>
        <v>0</v>
      </c>
      <c r="D134" s="1123"/>
    </row>
    <row r="135" spans="1:4" s="603" customFormat="1">
      <c r="A135" s="1126" t="s">
        <v>1433</v>
      </c>
      <c r="B135" s="1146">
        <f>gelir1!B135</f>
        <v>0</v>
      </c>
      <c r="C135" s="1147">
        <f>gelir1!C135</f>
        <v>0</v>
      </c>
      <c r="D135" s="1123"/>
    </row>
    <row r="136" spans="1:4" s="603" customFormat="1">
      <c r="A136" s="1121" t="s">
        <v>106</v>
      </c>
      <c r="B136" s="880">
        <f>gelir1!B136</f>
        <v>0</v>
      </c>
      <c r="C136" s="881">
        <f>gelir1!C136</f>
        <v>0</v>
      </c>
      <c r="D136" s="1123"/>
    </row>
    <row r="137" spans="1:4" s="603" customFormat="1" ht="10.5" customHeight="1">
      <c r="A137" s="1101"/>
    </row>
    <row r="138" spans="1:4" ht="15.75">
      <c r="A138" s="283" t="s">
        <v>2687</v>
      </c>
    </row>
    <row r="139" spans="1:4" ht="8.25" customHeight="1"/>
    <row r="140" spans="1:4" ht="15">
      <c r="A140" s="231"/>
      <c r="B140" s="1222" t="s">
        <v>649</v>
      </c>
      <c r="C140" s="1207" t="s">
        <v>648</v>
      </c>
      <c r="D140" s="4"/>
    </row>
    <row r="141" spans="1:4">
      <c r="A141" s="444" t="s">
        <v>2688</v>
      </c>
      <c r="B141" s="310">
        <f>gelir1!B141</f>
        <v>3160</v>
      </c>
      <c r="C141" s="313">
        <f>gelir1!C141</f>
        <v>4769</v>
      </c>
      <c r="D141" s="4"/>
    </row>
    <row r="142" spans="1:4">
      <c r="A142" s="444" t="s">
        <v>2689</v>
      </c>
      <c r="B142" s="310">
        <f>gelir1!B142</f>
        <v>0</v>
      </c>
      <c r="C142" s="313">
        <f>gelir1!C142</f>
        <v>0</v>
      </c>
      <c r="D142" s="4"/>
    </row>
    <row r="143" spans="1:4">
      <c r="A143" s="444" t="s">
        <v>2690</v>
      </c>
      <c r="B143" s="310">
        <f>gelir1!B143</f>
        <v>0</v>
      </c>
      <c r="C143" s="313">
        <f>gelir1!C143</f>
        <v>0</v>
      </c>
      <c r="D143" s="4"/>
    </row>
    <row r="144" spans="1:4">
      <c r="A144" s="444" t="s">
        <v>2691</v>
      </c>
      <c r="B144" s="310">
        <f>gelir1!B144</f>
        <v>1418</v>
      </c>
      <c r="C144" s="313">
        <f>gelir1!C144</f>
        <v>1674</v>
      </c>
      <c r="D144" s="4"/>
    </row>
    <row r="145" spans="1:4">
      <c r="A145" s="444" t="s">
        <v>2692</v>
      </c>
      <c r="B145" s="310">
        <f>gelir1!B145</f>
        <v>0</v>
      </c>
      <c r="C145" s="313">
        <f>gelir1!C145</f>
        <v>0</v>
      </c>
      <c r="D145" s="4"/>
    </row>
    <row r="146" spans="1:4">
      <c r="A146" s="242" t="s">
        <v>2693</v>
      </c>
      <c r="B146" s="310">
        <f>gelir1!B146</f>
        <v>0</v>
      </c>
      <c r="C146" s="313">
        <f>gelir1!C146</f>
        <v>0</v>
      </c>
      <c r="D146" s="4"/>
    </row>
    <row r="147" spans="1:4">
      <c r="A147" s="444" t="s">
        <v>2694</v>
      </c>
      <c r="B147" s="310">
        <f>gelir1!B147</f>
        <v>1134</v>
      </c>
      <c r="C147" s="313">
        <f>gelir1!C147</f>
        <v>927</v>
      </c>
      <c r="D147" s="4"/>
    </row>
    <row r="148" spans="1:4">
      <c r="A148" s="444" t="s">
        <v>2695</v>
      </c>
      <c r="B148" s="310">
        <f>gelir1!B148</f>
        <v>0</v>
      </c>
      <c r="C148" s="313">
        <f>gelir1!C148</f>
        <v>0</v>
      </c>
      <c r="D148" s="4"/>
    </row>
    <row r="149" spans="1:4" ht="24">
      <c r="A149" s="444" t="s">
        <v>2696</v>
      </c>
      <c r="B149" s="310">
        <f>gelir1!B149</f>
        <v>0</v>
      </c>
      <c r="C149" s="313">
        <f>gelir1!C149</f>
        <v>0</v>
      </c>
      <c r="D149" s="4"/>
    </row>
    <row r="150" spans="1:4" ht="12.75" customHeight="1">
      <c r="A150" s="444" t="s">
        <v>2697</v>
      </c>
      <c r="B150" s="310">
        <f>gelir1!B150</f>
        <v>0</v>
      </c>
      <c r="C150" s="313">
        <f>gelir1!C150</f>
        <v>0</v>
      </c>
      <c r="D150" s="4"/>
    </row>
    <row r="151" spans="1:4" ht="24">
      <c r="A151" s="444" t="s">
        <v>2698</v>
      </c>
      <c r="B151" s="310">
        <f>gelir1!B151</f>
        <v>0</v>
      </c>
      <c r="C151" s="313">
        <f>gelir1!C151</f>
        <v>0</v>
      </c>
      <c r="D151" s="4"/>
    </row>
    <row r="152" spans="1:4">
      <c r="A152" s="444" t="s">
        <v>2699</v>
      </c>
      <c r="B152" s="240">
        <f>gelir1!B152</f>
        <v>45206</v>
      </c>
      <c r="C152" s="241">
        <f>gelir1!C152</f>
        <v>35476</v>
      </c>
      <c r="D152" s="4"/>
    </row>
    <row r="153" spans="1:4">
      <c r="A153" s="242" t="s">
        <v>2700</v>
      </c>
      <c r="B153" s="310">
        <f>gelir1!B153</f>
        <v>14588</v>
      </c>
      <c r="C153" s="313">
        <f>gelir1!C153</f>
        <v>12658</v>
      </c>
      <c r="D153" s="4"/>
    </row>
    <row r="154" spans="1:4">
      <c r="A154" s="260" t="s">
        <v>2701</v>
      </c>
      <c r="B154" s="310">
        <f>gelir1!B154</f>
        <v>720</v>
      </c>
      <c r="C154" s="313">
        <f>gelir1!C154</f>
        <v>532</v>
      </c>
      <c r="D154" s="4"/>
    </row>
    <row r="155" spans="1:4">
      <c r="A155" s="260" t="s">
        <v>2702</v>
      </c>
      <c r="B155" s="310">
        <f>gelir1!B155</f>
        <v>109</v>
      </c>
      <c r="C155" s="313">
        <f>gelir1!C155</f>
        <v>167</v>
      </c>
      <c r="D155" s="4"/>
    </row>
    <row r="156" spans="1:4">
      <c r="A156" s="260" t="s">
        <v>2703</v>
      </c>
      <c r="B156" s="310">
        <f>gelir1!B156</f>
        <v>29789</v>
      </c>
      <c r="C156" s="313">
        <f>gelir1!C156</f>
        <v>22119</v>
      </c>
      <c r="D156" s="4"/>
    </row>
    <row r="157" spans="1:4">
      <c r="A157" s="444" t="s">
        <v>2704</v>
      </c>
      <c r="B157" s="310">
        <f>gelir1!B157</f>
        <v>0</v>
      </c>
      <c r="C157" s="313">
        <f>gelir1!C157</f>
        <v>0</v>
      </c>
      <c r="D157" s="4"/>
    </row>
    <row r="158" spans="1:4">
      <c r="A158" s="444" t="s">
        <v>1433</v>
      </c>
      <c r="B158" s="310">
        <f>gelir1!B158</f>
        <v>14600</v>
      </c>
      <c r="C158" s="313">
        <f>gelir1!C158</f>
        <v>10368</v>
      </c>
      <c r="D158" s="4"/>
    </row>
    <row r="159" spans="1:4">
      <c r="A159" s="278" t="s">
        <v>106</v>
      </c>
      <c r="B159" s="265">
        <f>gelir1!B159</f>
        <v>65518</v>
      </c>
      <c r="C159" s="326">
        <f>gelir1!C159</f>
        <v>53214</v>
      </c>
      <c r="D159" s="4"/>
    </row>
    <row r="160" spans="1:4" ht="10.5" customHeight="1">
      <c r="A160" s="351"/>
    </row>
  </sheetData>
  <sheetProtection password="CF27" sheet="1"/>
  <mergeCells count="19">
    <mergeCell ref="A6:A7"/>
    <mergeCell ref="B6:C6"/>
    <mergeCell ref="D6:E6"/>
    <mergeCell ref="A16:A17"/>
    <mergeCell ref="B16:C16"/>
    <mergeCell ref="D16:E16"/>
    <mergeCell ref="B57:C57"/>
    <mergeCell ref="D57:E57"/>
    <mergeCell ref="A26:A27"/>
    <mergeCell ref="C63:H63"/>
    <mergeCell ref="I63:I64"/>
    <mergeCell ref="A63:A64"/>
    <mergeCell ref="B63:B64"/>
    <mergeCell ref="B26:C26"/>
    <mergeCell ref="D26:E26"/>
    <mergeCell ref="A40:A41"/>
    <mergeCell ref="B40:C40"/>
    <mergeCell ref="D40:E40"/>
    <mergeCell ref="A57:A58"/>
  </mergeCells>
  <phoneticPr fontId="0" type="noConversion"/>
  <pageMargins left="0.55118110236220497" right="0.511811023622047" top="0.55118110236220497" bottom="0.47" header="0.35433070866141703" footer="0.26"/>
  <pageSetup paperSize="9" scale="85" orientation="landscape" r:id="rId1"/>
  <headerFooter alignWithMargins="0">
    <oddFooter>&amp;C&amp;A-&amp;P</oddFooter>
  </headerFooter>
  <rowBreaks count="3" manualBreakCount="3">
    <brk id="37" max="8" man="1"/>
    <brk id="80" max="8" man="1"/>
    <brk id="119" max="8" man="1"/>
  </rowBreaks>
  <ignoredErrors>
    <ignoredError sqref="B36:C36 B84:C87 B53 B92:C92" unlockedFormula="1"/>
  </ignoredErrors>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4"/>
  <dimension ref="A1:G50"/>
  <sheetViews>
    <sheetView view="pageBreakPreview" zoomScale="90" zoomScaleNormal="100" zoomScaleSheetLayoutView="90" workbookViewId="0"/>
  </sheetViews>
  <sheetFormatPr defaultColWidth="9.140625" defaultRowHeight="12.75"/>
  <cols>
    <col min="1" max="1" width="30.85546875" style="228" customWidth="1"/>
    <col min="2" max="7" width="13.42578125" style="228" customWidth="1"/>
    <col min="8" max="8" width="11.42578125" style="228" customWidth="1"/>
    <col min="9" max="16384" width="9.140625" style="228"/>
  </cols>
  <sheetData>
    <row r="1" spans="1:7" ht="18">
      <c r="A1" s="227" t="s">
        <v>2705</v>
      </c>
    </row>
    <row r="2" spans="1:7" ht="20.25">
      <c r="A2" s="229" t="s">
        <v>2706</v>
      </c>
    </row>
    <row r="3" spans="1:7" ht="20.25">
      <c r="A3" s="229"/>
    </row>
    <row r="4" spans="1:7" ht="15.75">
      <c r="A4" s="283" t="s">
        <v>2707</v>
      </c>
    </row>
    <row r="5" spans="1:7" ht="15.75">
      <c r="A5" s="283" t="s">
        <v>2708</v>
      </c>
    </row>
    <row r="6" spans="1:7" ht="15.75">
      <c r="A6" s="283"/>
    </row>
    <row r="7" spans="1:7" ht="15.75">
      <c r="A7" s="283" t="s">
        <v>2709</v>
      </c>
    </row>
    <row r="8" spans="1:7" ht="12" customHeight="1"/>
    <row r="9" spans="1:7" ht="37.5" customHeight="1">
      <c r="A9" s="1223" t="s">
        <v>2710</v>
      </c>
      <c r="B9" s="1289" t="s">
        <v>1095</v>
      </c>
      <c r="C9" s="1289"/>
      <c r="D9" s="1289" t="s">
        <v>2711</v>
      </c>
      <c r="E9" s="1289"/>
      <c r="F9" s="1289" t="s">
        <v>2712</v>
      </c>
      <c r="G9" s="1290"/>
    </row>
    <row r="10" spans="1:7">
      <c r="A10" s="444"/>
      <c r="B10" s="268" t="s">
        <v>2713</v>
      </c>
      <c r="C10" s="268" t="s">
        <v>2714</v>
      </c>
      <c r="D10" s="268" t="s">
        <v>2713</v>
      </c>
      <c r="E10" s="268" t="s">
        <v>2714</v>
      </c>
      <c r="F10" s="268" t="s">
        <v>2713</v>
      </c>
      <c r="G10" s="269" t="s">
        <v>2714</v>
      </c>
    </row>
    <row r="11" spans="1:7">
      <c r="A11" s="314" t="s">
        <v>1063</v>
      </c>
      <c r="B11" s="259"/>
      <c r="C11" s="259"/>
      <c r="D11" s="259"/>
      <c r="E11" s="259"/>
      <c r="F11" s="259"/>
      <c r="G11" s="238"/>
    </row>
    <row r="12" spans="1:7">
      <c r="A12" s="330" t="s">
        <v>2715</v>
      </c>
      <c r="B12" s="259">
        <v>8.826520114625484E-4</v>
      </c>
      <c r="C12" s="259">
        <v>287</v>
      </c>
      <c r="D12" s="259">
        <v>0</v>
      </c>
      <c r="E12" s="259">
        <v>0</v>
      </c>
      <c r="F12" s="259">
        <v>10</v>
      </c>
      <c r="G12" s="238">
        <v>9</v>
      </c>
    </row>
    <row r="13" spans="1:7">
      <c r="A13" s="330" t="s">
        <v>2010</v>
      </c>
      <c r="B13" s="259">
        <v>0</v>
      </c>
      <c r="C13" s="259">
        <v>287</v>
      </c>
      <c r="D13" s="259">
        <v>0</v>
      </c>
      <c r="E13" s="259">
        <v>0</v>
      </c>
      <c r="F13" s="259">
        <v>3</v>
      </c>
      <c r="G13" s="238">
        <v>9</v>
      </c>
    </row>
    <row r="14" spans="1:7">
      <c r="A14" s="278" t="s">
        <v>2716</v>
      </c>
      <c r="B14" s="286">
        <v>0</v>
      </c>
      <c r="C14" s="286">
        <v>2</v>
      </c>
      <c r="D14" s="286">
        <v>0</v>
      </c>
      <c r="E14" s="286">
        <v>0</v>
      </c>
      <c r="F14" s="286">
        <v>0</v>
      </c>
      <c r="G14" s="307">
        <v>0</v>
      </c>
    </row>
    <row r="15" spans="1:7">
      <c r="A15" s="2"/>
    </row>
    <row r="16" spans="1:7" ht="12" customHeight="1">
      <c r="A16" s="236"/>
    </row>
    <row r="17" spans="1:7" ht="15.75">
      <c r="A17" s="283" t="s">
        <v>2717</v>
      </c>
    </row>
    <row r="18" spans="1:7" ht="12.75" customHeight="1">
      <c r="A18" s="459"/>
    </row>
    <row r="19" spans="1:7" ht="36.75" customHeight="1">
      <c r="A19" s="1223" t="s">
        <v>2710</v>
      </c>
      <c r="B19" s="1289" t="s">
        <v>1095</v>
      </c>
      <c r="C19" s="1289"/>
      <c r="D19" s="1289" t="s">
        <v>2711</v>
      </c>
      <c r="E19" s="1289"/>
      <c r="F19" s="1289" t="s">
        <v>2712</v>
      </c>
      <c r="G19" s="1290"/>
    </row>
    <row r="20" spans="1:7">
      <c r="A20" s="444"/>
      <c r="B20" s="268" t="s">
        <v>2713</v>
      </c>
      <c r="C20" s="268" t="s">
        <v>2714</v>
      </c>
      <c r="D20" s="268" t="s">
        <v>2713</v>
      </c>
      <c r="E20" s="268" t="s">
        <v>2714</v>
      </c>
      <c r="F20" s="268" t="s">
        <v>2713</v>
      </c>
      <c r="G20" s="269" t="s">
        <v>2714</v>
      </c>
    </row>
    <row r="21" spans="1:7">
      <c r="A21" s="444" t="s">
        <v>1063</v>
      </c>
      <c r="B21" s="259"/>
      <c r="C21" s="259"/>
      <c r="D21" s="259"/>
      <c r="E21" s="259"/>
      <c r="F21" s="259"/>
      <c r="G21" s="238"/>
    </row>
    <row r="22" spans="1:7">
      <c r="A22" s="330" t="s">
        <v>2715</v>
      </c>
      <c r="B22" s="259">
        <v>0</v>
      </c>
      <c r="C22" s="259">
        <v>289</v>
      </c>
      <c r="D22" s="259">
        <v>0</v>
      </c>
      <c r="E22" s="259">
        <v>0</v>
      </c>
      <c r="F22" s="259">
        <v>0</v>
      </c>
      <c r="G22" s="238">
        <v>7</v>
      </c>
    </row>
    <row r="23" spans="1:7">
      <c r="A23" s="330" t="s">
        <v>2010</v>
      </c>
      <c r="B23" s="259">
        <v>0</v>
      </c>
      <c r="C23" s="259">
        <v>287</v>
      </c>
      <c r="D23" s="259">
        <v>0</v>
      </c>
      <c r="E23" s="259">
        <v>0</v>
      </c>
      <c r="F23" s="259">
        <v>3</v>
      </c>
      <c r="G23" s="238">
        <v>9</v>
      </c>
    </row>
    <row r="24" spans="1:7">
      <c r="A24" s="278" t="s">
        <v>2716</v>
      </c>
      <c r="B24" s="286">
        <v>3</v>
      </c>
      <c r="C24" s="286">
        <v>2</v>
      </c>
      <c r="D24" s="286">
        <v>0</v>
      </c>
      <c r="E24" s="286">
        <v>0</v>
      </c>
      <c r="F24" s="286">
        <v>0</v>
      </c>
      <c r="G24" s="307">
        <v>0</v>
      </c>
    </row>
    <row r="25" spans="1:7">
      <c r="A25" s="2"/>
    </row>
    <row r="26" spans="1:7" ht="12" customHeight="1">
      <c r="A26" s="236"/>
    </row>
    <row r="27" spans="1:7" ht="15.75">
      <c r="A27" s="283" t="s">
        <v>2718</v>
      </c>
    </row>
    <row r="28" spans="1:7" ht="12" customHeight="1">
      <c r="A28" s="364"/>
    </row>
    <row r="29" spans="1:7" ht="37.5" customHeight="1">
      <c r="A29" s="360" t="s">
        <v>2710</v>
      </c>
      <c r="B29" s="1289" t="s">
        <v>1095</v>
      </c>
      <c r="C29" s="1289"/>
      <c r="D29" s="1289" t="s">
        <v>2711</v>
      </c>
      <c r="E29" s="1289"/>
      <c r="F29" s="1289" t="s">
        <v>2712</v>
      </c>
      <c r="G29" s="1290"/>
    </row>
    <row r="30" spans="1:7">
      <c r="A30" s="437" t="s">
        <v>2719</v>
      </c>
      <c r="B30" s="268" t="s">
        <v>562</v>
      </c>
      <c r="C30" s="268" t="s">
        <v>563</v>
      </c>
      <c r="D30" s="268" t="s">
        <v>562</v>
      </c>
      <c r="E30" s="268" t="s">
        <v>563</v>
      </c>
      <c r="F30" s="268" t="s">
        <v>562</v>
      </c>
      <c r="G30" s="269" t="s">
        <v>563</v>
      </c>
    </row>
    <row r="31" spans="1:7">
      <c r="A31" s="417" t="s">
        <v>2720</v>
      </c>
      <c r="B31" s="259">
        <v>5650</v>
      </c>
      <c r="C31" s="259">
        <v>9892</v>
      </c>
      <c r="D31" s="259">
        <v>32232</v>
      </c>
      <c r="E31" s="259">
        <v>89805</v>
      </c>
      <c r="F31" s="259">
        <v>20336</v>
      </c>
      <c r="G31" s="238">
        <v>28843</v>
      </c>
    </row>
    <row r="32" spans="1:7">
      <c r="A32" s="417" t="s">
        <v>2721</v>
      </c>
      <c r="B32" s="259">
        <v>2653</v>
      </c>
      <c r="C32" s="259">
        <v>5650</v>
      </c>
      <c r="D32" s="259">
        <v>253397</v>
      </c>
      <c r="E32" s="259">
        <v>32232</v>
      </c>
      <c r="F32" s="259">
        <v>14668</v>
      </c>
      <c r="G32" s="238">
        <v>20336</v>
      </c>
    </row>
    <row r="33" spans="1:7">
      <c r="A33" s="420" t="s">
        <v>2722</v>
      </c>
      <c r="B33" s="286">
        <v>469</v>
      </c>
      <c r="C33" s="286">
        <v>186</v>
      </c>
      <c r="D33" s="286">
        <v>6225</v>
      </c>
      <c r="E33" s="286">
        <v>7599</v>
      </c>
      <c r="F33" s="286">
        <v>234</v>
      </c>
      <c r="G33" s="307">
        <v>301</v>
      </c>
    </row>
    <row r="34" spans="1:7">
      <c r="A34" s="234"/>
    </row>
    <row r="35" spans="1:7" ht="12" customHeight="1">
      <c r="A35" s="236"/>
    </row>
    <row r="36" spans="1:7" ht="15.75">
      <c r="A36" s="283" t="s">
        <v>2723</v>
      </c>
    </row>
    <row r="37" spans="1:7" ht="15.75">
      <c r="A37" s="283" t="s">
        <v>2724</v>
      </c>
    </row>
    <row r="38" spans="1:7" ht="10.5" customHeight="1">
      <c r="A38" s="287"/>
    </row>
    <row r="39" spans="1:7" ht="37.5" customHeight="1">
      <c r="A39" s="1221" t="s">
        <v>2710</v>
      </c>
      <c r="B39" s="1289" t="s">
        <v>1095</v>
      </c>
      <c r="C39" s="1289"/>
      <c r="D39" s="1289" t="s">
        <v>2711</v>
      </c>
      <c r="E39" s="1289"/>
      <c r="F39" s="1289" t="s">
        <v>2712</v>
      </c>
      <c r="G39" s="1290"/>
    </row>
    <row r="40" spans="1:7" ht="15">
      <c r="A40" s="1219"/>
      <c r="B40" s="268" t="s">
        <v>562</v>
      </c>
      <c r="C40" s="268" t="s">
        <v>563</v>
      </c>
      <c r="D40" s="268" t="s">
        <v>562</v>
      </c>
      <c r="E40" s="268" t="s">
        <v>563</v>
      </c>
      <c r="F40" s="268" t="s">
        <v>562</v>
      </c>
      <c r="G40" s="269" t="s">
        <v>563</v>
      </c>
    </row>
    <row r="41" spans="1:7" ht="24">
      <c r="A41" s="444" t="s">
        <v>2725</v>
      </c>
      <c r="B41" s="259"/>
      <c r="C41" s="259"/>
      <c r="D41" s="259"/>
      <c r="E41" s="259"/>
      <c r="F41" s="259"/>
      <c r="G41" s="238"/>
    </row>
    <row r="42" spans="1:7">
      <c r="A42" s="417" t="s">
        <v>2720</v>
      </c>
      <c r="B42" s="259"/>
      <c r="C42" s="259"/>
      <c r="D42" s="259"/>
      <c r="E42" s="259"/>
      <c r="F42" s="259"/>
      <c r="G42" s="238"/>
    </row>
    <row r="43" spans="1:7">
      <c r="A43" s="417" t="s">
        <v>2721</v>
      </c>
      <c r="B43" s="259"/>
      <c r="C43" s="259"/>
      <c r="D43" s="259"/>
      <c r="E43" s="259"/>
      <c r="F43" s="259"/>
      <c r="G43" s="238"/>
    </row>
    <row r="44" spans="1:7">
      <c r="A44" s="417" t="s">
        <v>2726</v>
      </c>
      <c r="B44" s="259"/>
      <c r="C44" s="259"/>
      <c r="D44" s="259"/>
      <c r="E44" s="259"/>
      <c r="F44" s="259"/>
      <c r="G44" s="238"/>
    </row>
    <row r="45" spans="1:7">
      <c r="A45" s="444" t="s">
        <v>2727</v>
      </c>
      <c r="B45" s="259"/>
      <c r="C45" s="259"/>
      <c r="D45" s="259"/>
      <c r="E45" s="259"/>
      <c r="F45" s="259"/>
      <c r="G45" s="238"/>
    </row>
    <row r="46" spans="1:7">
      <c r="A46" s="417" t="s">
        <v>2720</v>
      </c>
      <c r="B46" s="259"/>
      <c r="C46" s="259"/>
      <c r="D46" s="259"/>
      <c r="E46" s="259"/>
      <c r="F46" s="259"/>
      <c r="G46" s="238"/>
    </row>
    <row r="47" spans="1:7">
      <c r="A47" s="417" t="s">
        <v>2728</v>
      </c>
      <c r="B47" s="259"/>
      <c r="C47" s="259"/>
      <c r="D47" s="259"/>
      <c r="E47" s="259"/>
      <c r="F47" s="259"/>
      <c r="G47" s="238"/>
    </row>
    <row r="48" spans="1:7">
      <c r="A48" s="420" t="s">
        <v>2726</v>
      </c>
      <c r="B48" s="286"/>
      <c r="C48" s="286"/>
      <c r="D48" s="286"/>
      <c r="E48" s="286"/>
      <c r="F48" s="286"/>
      <c r="G48" s="307"/>
    </row>
    <row r="49" spans="1:1">
      <c r="A49" s="234"/>
    </row>
    <row r="50" spans="1:1">
      <c r="A50" s="236"/>
    </row>
  </sheetData>
  <sheetProtection password="CF27" sheet="1"/>
  <mergeCells count="12">
    <mergeCell ref="B29:C29"/>
    <mergeCell ref="D29:E29"/>
    <mergeCell ref="F29:G29"/>
    <mergeCell ref="B39:C39"/>
    <mergeCell ref="D39:E39"/>
    <mergeCell ref="F39:G39"/>
    <mergeCell ref="B9:C9"/>
    <mergeCell ref="D9:E9"/>
    <mergeCell ref="F9:G9"/>
    <mergeCell ref="B19:C19"/>
    <mergeCell ref="D19:E19"/>
    <mergeCell ref="F19:G19"/>
  </mergeCells>
  <phoneticPr fontId="0" type="noConversion"/>
  <pageMargins left="0.511811023622047" right="0.5" top="0.54" bottom="0.51" header="0.35" footer="0.31"/>
  <pageSetup paperSize="9" orientation="landscape" r:id="rId1"/>
  <headerFooter alignWithMargins="0">
    <oddFooter>&amp;C&amp;A-&amp;P</oddFooter>
  </headerFooter>
  <rowBreaks count="1" manualBreakCount="1">
    <brk id="26" max="6" man="1"/>
  </rowBreaks>
  <legacy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A1:G50"/>
  <sheetViews>
    <sheetView view="pageBreakPreview" zoomScale="90" zoomScaleNormal="100" zoomScaleSheetLayoutView="90" workbookViewId="0"/>
  </sheetViews>
  <sheetFormatPr defaultColWidth="9.140625" defaultRowHeight="12.75"/>
  <cols>
    <col min="1" max="1" width="30.85546875" style="603" customWidth="1"/>
    <col min="2" max="7" width="13.42578125" style="603" customWidth="1"/>
    <col min="8" max="8" width="11.42578125" style="603" customWidth="1"/>
    <col min="9" max="16384" width="9.140625" style="603"/>
  </cols>
  <sheetData>
    <row r="1" spans="1:7" ht="18">
      <c r="A1" s="652" t="s">
        <v>2729</v>
      </c>
    </row>
    <row r="2" spans="1:7" ht="20.25">
      <c r="A2" s="486" t="s">
        <v>2730</v>
      </c>
    </row>
    <row r="3" spans="1:7" ht="20.25">
      <c r="A3" s="486"/>
    </row>
    <row r="4" spans="1:7" ht="15.75">
      <c r="A4" s="485" t="s">
        <v>2731</v>
      </c>
    </row>
    <row r="5" spans="1:7" ht="15.75">
      <c r="A5" s="485" t="s">
        <v>2732</v>
      </c>
    </row>
    <row r="6" spans="1:7" ht="15.75">
      <c r="A6" s="485"/>
    </row>
    <row r="7" spans="1:7" ht="15.75">
      <c r="A7" s="485" t="s">
        <v>2733</v>
      </c>
    </row>
    <row r="8" spans="1:7" ht="12" customHeight="1"/>
    <row r="9" spans="1:7" ht="51" customHeight="1">
      <c r="A9" s="1127" t="s">
        <v>2734</v>
      </c>
      <c r="B9" s="1293" t="s">
        <v>2735</v>
      </c>
      <c r="C9" s="1293"/>
      <c r="D9" s="1293" t="s">
        <v>2736</v>
      </c>
      <c r="E9" s="1293"/>
      <c r="F9" s="1293" t="s">
        <v>2737</v>
      </c>
      <c r="G9" s="1294"/>
    </row>
    <row r="10" spans="1:7">
      <c r="A10" s="630"/>
      <c r="B10" s="528" t="s">
        <v>2491</v>
      </c>
      <c r="C10" s="528" t="s">
        <v>2738</v>
      </c>
      <c r="D10" s="528" t="s">
        <v>2491</v>
      </c>
      <c r="E10" s="528" t="s">
        <v>2738</v>
      </c>
      <c r="F10" s="528" t="s">
        <v>2491</v>
      </c>
      <c r="G10" s="529" t="s">
        <v>2738</v>
      </c>
    </row>
    <row r="11" spans="1:7">
      <c r="A11" s="511" t="s">
        <v>1452</v>
      </c>
      <c r="B11" s="691">
        <f>'risk grubu'!B11</f>
        <v>0</v>
      </c>
      <c r="C11" s="691">
        <f>'risk grubu'!C11</f>
        <v>0</v>
      </c>
      <c r="D11" s="691">
        <f>'risk grubu'!D11</f>
        <v>0</v>
      </c>
      <c r="E11" s="691">
        <f>'risk grubu'!E11</f>
        <v>0</v>
      </c>
      <c r="F11" s="691">
        <f>'risk grubu'!F11</f>
        <v>0</v>
      </c>
      <c r="G11" s="713">
        <f>'risk grubu'!G11</f>
        <v>0</v>
      </c>
    </row>
    <row r="12" spans="1:7" ht="24">
      <c r="A12" s="552" t="s">
        <v>2234</v>
      </c>
      <c r="B12" s="691">
        <f>'risk grubu'!B12</f>
        <v>8.826520114625484E-4</v>
      </c>
      <c r="C12" s="691">
        <f>'risk grubu'!C12</f>
        <v>287</v>
      </c>
      <c r="D12" s="691">
        <f>'risk grubu'!D12</f>
        <v>0</v>
      </c>
      <c r="E12" s="691">
        <f>'risk grubu'!E12</f>
        <v>0</v>
      </c>
      <c r="F12" s="691">
        <f>'risk grubu'!F12</f>
        <v>10</v>
      </c>
      <c r="G12" s="713">
        <f>'risk grubu'!G12</f>
        <v>9</v>
      </c>
    </row>
    <row r="13" spans="1:7">
      <c r="A13" s="552" t="s">
        <v>2242</v>
      </c>
      <c r="B13" s="691">
        <f>'risk grubu'!B13</f>
        <v>0</v>
      </c>
      <c r="C13" s="691">
        <f>'risk grubu'!C13</f>
        <v>287</v>
      </c>
      <c r="D13" s="691">
        <f>'risk grubu'!D13</f>
        <v>0</v>
      </c>
      <c r="E13" s="691">
        <f>'risk grubu'!E13</f>
        <v>0</v>
      </c>
      <c r="F13" s="691">
        <f>'risk grubu'!F13</f>
        <v>3</v>
      </c>
      <c r="G13" s="713">
        <f>'risk grubu'!G13</f>
        <v>9</v>
      </c>
    </row>
    <row r="14" spans="1:7" ht="24">
      <c r="A14" s="684" t="s">
        <v>2739</v>
      </c>
      <c r="B14" s="699">
        <f>'risk grubu'!B14</f>
        <v>0</v>
      </c>
      <c r="C14" s="699">
        <f>'risk grubu'!C14</f>
        <v>2</v>
      </c>
      <c r="D14" s="699">
        <f>'risk grubu'!D14</f>
        <v>0</v>
      </c>
      <c r="E14" s="699">
        <f>'risk grubu'!E14</f>
        <v>0</v>
      </c>
      <c r="F14" s="699">
        <f>'risk grubu'!F14</f>
        <v>0</v>
      </c>
      <c r="G14" s="716">
        <f>'risk grubu'!G14</f>
        <v>0</v>
      </c>
    </row>
    <row r="15" spans="1:7">
      <c r="A15" s="1123"/>
    </row>
    <row r="16" spans="1:7" ht="12" customHeight="1">
      <c r="A16" s="1123"/>
    </row>
    <row r="17" spans="1:7" ht="15.75">
      <c r="A17" s="485" t="s">
        <v>2740</v>
      </c>
    </row>
    <row r="18" spans="1:7" ht="12.75" customHeight="1">
      <c r="A18" s="1128"/>
    </row>
    <row r="19" spans="1:7" ht="51.75" customHeight="1">
      <c r="A19" s="1127" t="s">
        <v>2741</v>
      </c>
      <c r="B19" s="1293" t="s">
        <v>2735</v>
      </c>
      <c r="C19" s="1293"/>
      <c r="D19" s="1355" t="s">
        <v>2736</v>
      </c>
      <c r="E19" s="1357"/>
      <c r="F19" s="1355" t="s">
        <v>2737</v>
      </c>
      <c r="G19" s="1436"/>
    </row>
    <row r="20" spans="1:7">
      <c r="A20" s="630"/>
      <c r="B20" s="528" t="s">
        <v>2491</v>
      </c>
      <c r="C20" s="528" t="s">
        <v>2738</v>
      </c>
      <c r="D20" s="528" t="s">
        <v>2491</v>
      </c>
      <c r="E20" s="528" t="s">
        <v>2738</v>
      </c>
      <c r="F20" s="528" t="s">
        <v>2491</v>
      </c>
      <c r="G20" s="529" t="s">
        <v>2738</v>
      </c>
    </row>
    <row r="21" spans="1:7">
      <c r="A21" s="511" t="s">
        <v>1452</v>
      </c>
      <c r="B21" s="691">
        <f>'risk grubu'!B21</f>
        <v>0</v>
      </c>
      <c r="C21" s="691">
        <f>'risk grubu'!C21</f>
        <v>0</v>
      </c>
      <c r="D21" s="691">
        <f>'risk grubu'!D21</f>
        <v>0</v>
      </c>
      <c r="E21" s="691">
        <f>'risk grubu'!E21</f>
        <v>0</v>
      </c>
      <c r="F21" s="691">
        <f>'risk grubu'!F21</f>
        <v>0</v>
      </c>
      <c r="G21" s="713">
        <f>'risk grubu'!G21</f>
        <v>0</v>
      </c>
    </row>
    <row r="22" spans="1:7" ht="24">
      <c r="A22" s="552" t="s">
        <v>2234</v>
      </c>
      <c r="B22" s="691">
        <f>'risk grubu'!B22</f>
        <v>0</v>
      </c>
      <c r="C22" s="691">
        <f>'risk grubu'!C22</f>
        <v>289</v>
      </c>
      <c r="D22" s="691">
        <f>'risk grubu'!D22</f>
        <v>0</v>
      </c>
      <c r="E22" s="691">
        <f>'risk grubu'!E22</f>
        <v>0</v>
      </c>
      <c r="F22" s="691">
        <f>'risk grubu'!F22</f>
        <v>0</v>
      </c>
      <c r="G22" s="713">
        <f>'risk grubu'!G22</f>
        <v>7</v>
      </c>
    </row>
    <row r="23" spans="1:7">
      <c r="A23" s="552" t="s">
        <v>2242</v>
      </c>
      <c r="B23" s="691">
        <f>'risk grubu'!B23</f>
        <v>0</v>
      </c>
      <c r="C23" s="691">
        <f>'risk grubu'!C23</f>
        <v>287</v>
      </c>
      <c r="D23" s="691">
        <f>'risk grubu'!D23</f>
        <v>0</v>
      </c>
      <c r="E23" s="691">
        <f>'risk grubu'!E23</f>
        <v>0</v>
      </c>
      <c r="F23" s="691">
        <f>'risk grubu'!F23</f>
        <v>3</v>
      </c>
      <c r="G23" s="713">
        <f>'risk grubu'!G23</f>
        <v>9</v>
      </c>
    </row>
    <row r="24" spans="1:7" ht="24">
      <c r="A24" s="684" t="s">
        <v>2739</v>
      </c>
      <c r="B24" s="699">
        <f>'risk grubu'!B24</f>
        <v>3</v>
      </c>
      <c r="C24" s="699">
        <f>'risk grubu'!C24</f>
        <v>2</v>
      </c>
      <c r="D24" s="699">
        <f>'risk grubu'!D24</f>
        <v>0</v>
      </c>
      <c r="E24" s="699">
        <f>'risk grubu'!E24</f>
        <v>0</v>
      </c>
      <c r="F24" s="699">
        <f>'risk grubu'!F24</f>
        <v>0</v>
      </c>
      <c r="G24" s="716">
        <f>'risk grubu'!G24</f>
        <v>0</v>
      </c>
    </row>
    <row r="25" spans="1:7">
      <c r="A25" s="1123"/>
    </row>
    <row r="26" spans="1:7" ht="12" customHeight="1">
      <c r="A26" s="1123"/>
    </row>
    <row r="27" spans="1:7" ht="15.75">
      <c r="A27" s="485" t="s">
        <v>2742</v>
      </c>
    </row>
    <row r="28" spans="1:7" ht="12" customHeight="1">
      <c r="A28" s="1108"/>
    </row>
    <row r="29" spans="1:7" ht="48.75" customHeight="1">
      <c r="A29" s="1109" t="s">
        <v>2741</v>
      </c>
      <c r="B29" s="1293" t="s">
        <v>2735</v>
      </c>
      <c r="C29" s="1293"/>
      <c r="D29" s="1293" t="s">
        <v>2736</v>
      </c>
      <c r="E29" s="1293"/>
      <c r="F29" s="1293" t="s">
        <v>2737</v>
      </c>
      <c r="G29" s="1294"/>
    </row>
    <row r="30" spans="1:7">
      <c r="A30" s="1092" t="s">
        <v>2743</v>
      </c>
      <c r="B30" s="528" t="s">
        <v>649</v>
      </c>
      <c r="C30" s="528" t="s">
        <v>648</v>
      </c>
      <c r="D30" s="528" t="s">
        <v>649</v>
      </c>
      <c r="E30" s="528" t="s">
        <v>648</v>
      </c>
      <c r="F30" s="528" t="s">
        <v>649</v>
      </c>
      <c r="G30" s="529" t="s">
        <v>648</v>
      </c>
    </row>
    <row r="31" spans="1:7">
      <c r="A31" s="1129" t="s">
        <v>2234</v>
      </c>
      <c r="B31" s="691">
        <f>'risk grubu'!B31</f>
        <v>5650</v>
      </c>
      <c r="C31" s="691">
        <f>'risk grubu'!C31</f>
        <v>9892</v>
      </c>
      <c r="D31" s="691">
        <f>'risk grubu'!D31</f>
        <v>32232</v>
      </c>
      <c r="E31" s="691">
        <f>'risk grubu'!E31</f>
        <v>89805</v>
      </c>
      <c r="F31" s="691">
        <f>'risk grubu'!F31</f>
        <v>20336</v>
      </c>
      <c r="G31" s="713">
        <f>'risk grubu'!G31</f>
        <v>28843</v>
      </c>
    </row>
    <row r="32" spans="1:7">
      <c r="A32" s="1129" t="s">
        <v>2744</v>
      </c>
      <c r="B32" s="691">
        <f>'risk grubu'!B32</f>
        <v>2653</v>
      </c>
      <c r="C32" s="691">
        <f>'risk grubu'!C32</f>
        <v>5650</v>
      </c>
      <c r="D32" s="691">
        <f>'risk grubu'!D32</f>
        <v>253397</v>
      </c>
      <c r="E32" s="691">
        <f>'risk grubu'!E32</f>
        <v>32232</v>
      </c>
      <c r="F32" s="691">
        <f>'risk grubu'!F32</f>
        <v>14668</v>
      </c>
      <c r="G32" s="713">
        <f>'risk grubu'!G32</f>
        <v>20336</v>
      </c>
    </row>
    <row r="33" spans="1:7">
      <c r="A33" s="1130" t="s">
        <v>2745</v>
      </c>
      <c r="B33" s="699">
        <f>'risk grubu'!B33</f>
        <v>469</v>
      </c>
      <c r="C33" s="699">
        <f>'risk grubu'!C33</f>
        <v>186</v>
      </c>
      <c r="D33" s="699">
        <f>'risk grubu'!D33</f>
        <v>6225</v>
      </c>
      <c r="E33" s="699">
        <f>'risk grubu'!E33</f>
        <v>7599</v>
      </c>
      <c r="F33" s="699">
        <f>'risk grubu'!F33</f>
        <v>234</v>
      </c>
      <c r="G33" s="716">
        <f>'risk grubu'!G33</f>
        <v>301</v>
      </c>
    </row>
    <row r="34" spans="1:7">
      <c r="A34" s="1081"/>
    </row>
    <row r="35" spans="1:7" ht="12" customHeight="1">
      <c r="A35" s="1123"/>
    </row>
    <row r="36" spans="1:7" ht="15.75">
      <c r="A36" s="485" t="s">
        <v>2746</v>
      </c>
    </row>
    <row r="37" spans="1:7" ht="15.75">
      <c r="A37" s="485" t="s">
        <v>2747</v>
      </c>
    </row>
    <row r="38" spans="1:7" ht="10.5" customHeight="1">
      <c r="A38" s="688"/>
    </row>
    <row r="39" spans="1:7" ht="49.5" customHeight="1">
      <c r="A39" s="1098" t="s">
        <v>2741</v>
      </c>
      <c r="B39" s="1293" t="s">
        <v>2735</v>
      </c>
      <c r="C39" s="1293"/>
      <c r="D39" s="1293" t="s">
        <v>2736</v>
      </c>
      <c r="E39" s="1293"/>
      <c r="F39" s="1293" t="s">
        <v>2737</v>
      </c>
      <c r="G39" s="1294"/>
    </row>
    <row r="40" spans="1:7" ht="15">
      <c r="A40" s="1229"/>
      <c r="B40" s="528" t="s">
        <v>649</v>
      </c>
      <c r="C40" s="528" t="s">
        <v>648</v>
      </c>
      <c r="D40" s="528" t="s">
        <v>649</v>
      </c>
      <c r="E40" s="528" t="s">
        <v>648</v>
      </c>
      <c r="F40" s="528" t="s">
        <v>649</v>
      </c>
      <c r="G40" s="529" t="s">
        <v>648</v>
      </c>
    </row>
    <row r="41" spans="1:7" ht="39.75" customHeight="1">
      <c r="A41" s="630" t="s">
        <v>2748</v>
      </c>
      <c r="B41" s="691">
        <f>'risk grubu'!B41</f>
        <v>0</v>
      </c>
      <c r="C41" s="691">
        <f>'risk grubu'!C41</f>
        <v>0</v>
      </c>
      <c r="D41" s="691">
        <f>'risk grubu'!D41</f>
        <v>0</v>
      </c>
      <c r="E41" s="691">
        <f>'risk grubu'!E41</f>
        <v>0</v>
      </c>
      <c r="F41" s="691">
        <f>'risk grubu'!F41</f>
        <v>0</v>
      </c>
      <c r="G41" s="713">
        <f>'risk grubu'!G41</f>
        <v>0</v>
      </c>
    </row>
    <row r="42" spans="1:7">
      <c r="A42" s="1129" t="s">
        <v>2749</v>
      </c>
      <c r="B42" s="691">
        <f>'risk grubu'!B42</f>
        <v>0</v>
      </c>
      <c r="C42" s="691">
        <f>'risk grubu'!C42</f>
        <v>0</v>
      </c>
      <c r="D42" s="691">
        <f>'risk grubu'!D42</f>
        <v>0</v>
      </c>
      <c r="E42" s="691">
        <f>'risk grubu'!E42</f>
        <v>0</v>
      </c>
      <c r="F42" s="691">
        <f>'risk grubu'!F42</f>
        <v>0</v>
      </c>
      <c r="G42" s="713">
        <f>'risk grubu'!G42</f>
        <v>0</v>
      </c>
    </row>
    <row r="43" spans="1:7">
      <c r="A43" s="1129" t="s">
        <v>2750</v>
      </c>
      <c r="B43" s="691">
        <f>'risk grubu'!B43</f>
        <v>0</v>
      </c>
      <c r="C43" s="691">
        <f>'risk grubu'!C43</f>
        <v>0</v>
      </c>
      <c r="D43" s="691">
        <f>'risk grubu'!D43</f>
        <v>0</v>
      </c>
      <c r="E43" s="691">
        <f>'risk grubu'!E43</f>
        <v>0</v>
      </c>
      <c r="F43" s="691">
        <f>'risk grubu'!F43</f>
        <v>0</v>
      </c>
      <c r="G43" s="713">
        <f>'risk grubu'!G43</f>
        <v>0</v>
      </c>
    </row>
    <row r="44" spans="1:7">
      <c r="A44" s="1129" t="s">
        <v>2751</v>
      </c>
      <c r="B44" s="691">
        <f>'risk grubu'!B44</f>
        <v>0</v>
      </c>
      <c r="C44" s="691">
        <f>'risk grubu'!C44</f>
        <v>0</v>
      </c>
      <c r="D44" s="691">
        <f>'risk grubu'!D44</f>
        <v>0</v>
      </c>
      <c r="E44" s="691">
        <f>'risk grubu'!E44</f>
        <v>0</v>
      </c>
      <c r="F44" s="691">
        <f>'risk grubu'!F44</f>
        <v>0</v>
      </c>
      <c r="G44" s="713">
        <f>'risk grubu'!G44</f>
        <v>0</v>
      </c>
    </row>
    <row r="45" spans="1:7">
      <c r="A45" s="630" t="s">
        <v>2752</v>
      </c>
      <c r="B45" s="691">
        <f>'risk grubu'!B45</f>
        <v>0</v>
      </c>
      <c r="C45" s="691">
        <f>'risk grubu'!C45</f>
        <v>0</v>
      </c>
      <c r="D45" s="691">
        <f>'risk grubu'!D45</f>
        <v>0</v>
      </c>
      <c r="E45" s="691">
        <f>'risk grubu'!E45</f>
        <v>0</v>
      </c>
      <c r="F45" s="691">
        <f>'risk grubu'!F45</f>
        <v>0</v>
      </c>
      <c r="G45" s="713">
        <f>'risk grubu'!G45</f>
        <v>0</v>
      </c>
    </row>
    <row r="46" spans="1:7">
      <c r="A46" s="1129" t="s">
        <v>2749</v>
      </c>
      <c r="B46" s="691">
        <f>'risk grubu'!B46</f>
        <v>0</v>
      </c>
      <c r="C46" s="691">
        <f>'risk grubu'!C46</f>
        <v>0</v>
      </c>
      <c r="D46" s="691">
        <f>'risk grubu'!D46</f>
        <v>0</v>
      </c>
      <c r="E46" s="691">
        <f>'risk grubu'!E46</f>
        <v>0</v>
      </c>
      <c r="F46" s="691">
        <f>'risk grubu'!F46</f>
        <v>0</v>
      </c>
      <c r="G46" s="713">
        <f>'risk grubu'!G46</f>
        <v>0</v>
      </c>
    </row>
    <row r="47" spans="1:7">
      <c r="A47" s="1129" t="s">
        <v>2750</v>
      </c>
      <c r="B47" s="691">
        <f>'risk grubu'!B47</f>
        <v>0</v>
      </c>
      <c r="C47" s="691">
        <f>'risk grubu'!C47</f>
        <v>0</v>
      </c>
      <c r="D47" s="691">
        <f>'risk grubu'!D47</f>
        <v>0</v>
      </c>
      <c r="E47" s="691">
        <f>'risk grubu'!E47</f>
        <v>0</v>
      </c>
      <c r="F47" s="691">
        <f>'risk grubu'!F47</f>
        <v>0</v>
      </c>
      <c r="G47" s="713">
        <f>'risk grubu'!G47</f>
        <v>0</v>
      </c>
    </row>
    <row r="48" spans="1:7">
      <c r="A48" s="1130" t="s">
        <v>2751</v>
      </c>
      <c r="B48" s="699">
        <f>'risk grubu'!B48</f>
        <v>0</v>
      </c>
      <c r="C48" s="699">
        <f>'risk grubu'!C48</f>
        <v>0</v>
      </c>
      <c r="D48" s="699">
        <f>'risk grubu'!D48</f>
        <v>0</v>
      </c>
      <c r="E48" s="699">
        <f>'risk grubu'!E48</f>
        <v>0</v>
      </c>
      <c r="F48" s="699">
        <f>'risk grubu'!F48</f>
        <v>0</v>
      </c>
      <c r="G48" s="716">
        <f>'risk grubu'!G48</f>
        <v>0</v>
      </c>
    </row>
    <row r="49" spans="1:1">
      <c r="A49" s="1081"/>
    </row>
    <row r="50" spans="1:1">
      <c r="A50" s="1123"/>
    </row>
  </sheetData>
  <sheetProtection password="CF27" sheet="1"/>
  <mergeCells count="12">
    <mergeCell ref="B29:C29"/>
    <mergeCell ref="D29:E29"/>
    <mergeCell ref="F29:G29"/>
    <mergeCell ref="B39:C39"/>
    <mergeCell ref="D39:E39"/>
    <mergeCell ref="F39:G39"/>
    <mergeCell ref="B9:C9"/>
    <mergeCell ref="D9:E9"/>
    <mergeCell ref="F9:G9"/>
    <mergeCell ref="B19:C19"/>
    <mergeCell ref="D19:E19"/>
    <mergeCell ref="F19:G19"/>
  </mergeCells>
  <phoneticPr fontId="0" type="noConversion"/>
  <pageMargins left="0.511811023622047" right="0.5" top="0.54" bottom="0.51" header="0.35" footer="0.31"/>
  <pageSetup paperSize="9" orientation="landscape" r:id="rId1"/>
  <headerFooter alignWithMargins="0">
    <oddFooter>&amp;C&amp;A-&amp;P</oddFooter>
  </headerFooter>
  <rowBreaks count="1" manualBreakCount="1">
    <brk id="26" max="6" man="1"/>
  </row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I21"/>
  <sheetViews>
    <sheetView view="pageBreakPreview" zoomScaleNormal="100" zoomScaleSheetLayoutView="100" workbookViewId="0"/>
  </sheetViews>
  <sheetFormatPr defaultColWidth="9.140625" defaultRowHeight="11.25" customHeight="1"/>
  <cols>
    <col min="1" max="1" width="21.140625" style="235" customWidth="1"/>
    <col min="2" max="3" width="12" style="235" customWidth="1"/>
    <col min="4" max="4" width="15.5703125" style="235" customWidth="1"/>
    <col min="5" max="6" width="13.7109375" style="235" customWidth="1"/>
    <col min="7" max="7" width="21.7109375" style="235" customWidth="1"/>
    <col min="8" max="8" width="12.5703125" style="235" customWidth="1"/>
    <col min="9" max="16384" width="9.140625" style="235"/>
  </cols>
  <sheetData>
    <row r="1" spans="1:9" ht="18" customHeight="1">
      <c r="A1" s="556" t="s">
        <v>2541</v>
      </c>
      <c r="I1" s="1153" t="s">
        <v>1649</v>
      </c>
    </row>
    <row r="2" spans="1:9" ht="19.5" customHeight="1">
      <c r="A2" s="557" t="s">
        <v>2753</v>
      </c>
    </row>
    <row r="3" spans="1:9" ht="19.5" customHeight="1">
      <c r="A3" s="557" t="s">
        <v>2754</v>
      </c>
    </row>
    <row r="4" spans="1:9" ht="19.5" customHeight="1">
      <c r="A4" s="557"/>
    </row>
    <row r="5" spans="1:9" ht="15.75" customHeight="1">
      <c r="A5" s="369" t="s">
        <v>2755</v>
      </c>
    </row>
    <row r="6" spans="1:9" ht="11.25" customHeight="1">
      <c r="A6" s="347"/>
    </row>
    <row r="7" spans="1:9" ht="11.25" customHeight="1">
      <c r="A7" s="347"/>
    </row>
    <row r="8" spans="1:9" ht="23.25" customHeight="1">
      <c r="A8" s="558"/>
      <c r="B8" s="559" t="s">
        <v>2756</v>
      </c>
      <c r="C8" s="560" t="s">
        <v>2757</v>
      </c>
      <c r="D8" s="555"/>
      <c r="E8" s="555"/>
      <c r="F8" s="555"/>
    </row>
    <row r="9" spans="1:9" ht="15" customHeight="1">
      <c r="A9" s="561" t="s">
        <v>2758</v>
      </c>
      <c r="B9" s="259">
        <v>6</v>
      </c>
      <c r="C9" s="238">
        <v>110</v>
      </c>
      <c r="D9" s="562"/>
      <c r="E9" s="555"/>
      <c r="F9" s="555"/>
    </row>
    <row r="10" spans="1:9" ht="15" customHeight="1">
      <c r="A10" s="563"/>
      <c r="B10" s="259"/>
      <c r="C10" s="259"/>
      <c r="D10" s="560" t="s">
        <v>2759</v>
      </c>
      <c r="E10" s="1459"/>
      <c r="F10" s="1460"/>
    </row>
    <row r="11" spans="1:9" ht="15" customHeight="1">
      <c r="A11" s="561" t="s">
        <v>2760</v>
      </c>
      <c r="B11" s="259"/>
      <c r="C11" s="259"/>
      <c r="D11" s="460" t="s">
        <v>2761</v>
      </c>
      <c r="E11" s="1459"/>
      <c r="F11" s="1460"/>
    </row>
    <row r="12" spans="1:9" ht="15" customHeight="1">
      <c r="A12" s="563"/>
      <c r="B12" s="259"/>
      <c r="C12" s="259"/>
      <c r="D12" s="460" t="s">
        <v>2762</v>
      </c>
      <c r="E12" s="1459"/>
      <c r="F12" s="1460"/>
    </row>
    <row r="13" spans="1:9" ht="15" customHeight="1">
      <c r="A13" s="563"/>
      <c r="B13" s="259"/>
      <c r="C13" s="259"/>
      <c r="D13" s="460" t="s">
        <v>2763</v>
      </c>
      <c r="E13" s="1461"/>
      <c r="F13" s="1462"/>
    </row>
    <row r="14" spans="1:9" ht="15" customHeight="1">
      <c r="A14" s="563"/>
      <c r="B14" s="259"/>
      <c r="C14" s="259"/>
      <c r="D14" s="461"/>
      <c r="E14" s="564" t="s">
        <v>2272</v>
      </c>
      <c r="F14" s="560" t="s">
        <v>2764</v>
      </c>
    </row>
    <row r="15" spans="1:9" ht="15" customHeight="1">
      <c r="A15" s="561" t="s">
        <v>2765</v>
      </c>
      <c r="B15" s="259"/>
      <c r="C15" s="259"/>
      <c r="D15" s="461" t="s">
        <v>2761</v>
      </c>
      <c r="E15" s="462"/>
      <c r="F15" s="238"/>
    </row>
    <row r="16" spans="1:9" ht="15" customHeight="1">
      <c r="A16" s="563"/>
      <c r="B16" s="259"/>
      <c r="C16" s="259"/>
      <c r="D16" s="461" t="s">
        <v>2762</v>
      </c>
      <c r="E16" s="462"/>
      <c r="F16" s="238"/>
    </row>
    <row r="17" spans="1:6" ht="15" customHeight="1">
      <c r="A17" s="563"/>
      <c r="B17" s="259"/>
      <c r="C17" s="259"/>
      <c r="D17" s="461" t="s">
        <v>2763</v>
      </c>
      <c r="E17" s="462"/>
      <c r="F17" s="238"/>
    </row>
    <row r="18" spans="1:6" ht="15" customHeight="1">
      <c r="A18" s="561" t="s">
        <v>2766</v>
      </c>
      <c r="B18" s="259"/>
      <c r="C18" s="259"/>
      <c r="D18" s="461" t="s">
        <v>2761</v>
      </c>
      <c r="E18" s="462"/>
      <c r="F18" s="238"/>
    </row>
    <row r="19" spans="1:6" ht="15" customHeight="1">
      <c r="A19" s="563"/>
      <c r="B19" s="259"/>
      <c r="C19" s="259"/>
      <c r="D19" s="461" t="s">
        <v>2762</v>
      </c>
      <c r="E19" s="462"/>
      <c r="F19" s="238"/>
    </row>
    <row r="20" spans="1:6" ht="15" customHeight="1">
      <c r="A20" s="565"/>
      <c r="B20" s="286"/>
      <c r="C20" s="286"/>
      <c r="D20" s="463" t="s">
        <v>2763</v>
      </c>
      <c r="E20" s="464"/>
      <c r="F20" s="307"/>
    </row>
    <row r="21" spans="1:6" ht="11.25" customHeight="1">
      <c r="A21" s="2"/>
    </row>
  </sheetData>
  <mergeCells count="4">
    <mergeCell ref="E12:F12"/>
    <mergeCell ref="E13:F13"/>
    <mergeCell ref="E10:F10"/>
    <mergeCell ref="E11:F11"/>
  </mergeCells>
  <phoneticPr fontId="0" type="noConversion"/>
  <pageMargins left="0.61" right="0.56000000000000005" top="0.59" bottom="0.53" header="0.38" footer="0.33"/>
  <pageSetup paperSize="9" orientation="landscape" r:id="rId1"/>
  <headerFooter alignWithMargins="0">
    <oddFooter>&amp;C&amp;A-&amp;P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F21"/>
  <sheetViews>
    <sheetView view="pageBreakPreview" zoomScaleNormal="100" zoomScaleSheetLayoutView="100" workbookViewId="0"/>
  </sheetViews>
  <sheetFormatPr defaultColWidth="9.140625" defaultRowHeight="11.25" customHeight="1"/>
  <cols>
    <col min="1" max="1" width="24.7109375" style="235" customWidth="1"/>
    <col min="2" max="3" width="16.5703125" style="235" customWidth="1"/>
    <col min="4" max="4" width="19.140625" style="235" customWidth="1"/>
    <col min="5" max="6" width="16.5703125" style="235" customWidth="1"/>
    <col min="7" max="7" width="21.7109375" style="235" customWidth="1"/>
    <col min="8" max="8" width="12.5703125" style="235" customWidth="1"/>
    <col min="9" max="16384" width="9.140625" style="235"/>
  </cols>
  <sheetData>
    <row r="1" spans="1:6" ht="18" customHeight="1">
      <c r="A1" s="556" t="s">
        <v>2628</v>
      </c>
    </row>
    <row r="2" spans="1:6" ht="19.5" customHeight="1">
      <c r="A2" s="557" t="s">
        <v>2767</v>
      </c>
    </row>
    <row r="3" spans="1:6" ht="19.5" customHeight="1">
      <c r="A3" s="557" t="s">
        <v>2768</v>
      </c>
    </row>
    <row r="4" spans="1:6" ht="19.5" customHeight="1">
      <c r="A4" s="557"/>
    </row>
    <row r="5" spans="1:6" ht="15.75" customHeight="1">
      <c r="A5" s="369" t="s">
        <v>2769</v>
      </c>
    </row>
    <row r="6" spans="1:6" ht="11.25" customHeight="1">
      <c r="A6" s="347"/>
    </row>
    <row r="7" spans="1:6" ht="11.25" customHeight="1">
      <c r="A7" s="347"/>
    </row>
    <row r="8" spans="1:6" ht="23.25" customHeight="1">
      <c r="A8" s="558"/>
      <c r="B8" s="559" t="s">
        <v>2770</v>
      </c>
      <c r="C8" s="560" t="s">
        <v>2771</v>
      </c>
      <c r="D8" s="555"/>
      <c r="E8" s="555"/>
      <c r="F8" s="555"/>
    </row>
    <row r="9" spans="1:6" ht="15" customHeight="1">
      <c r="A9" s="561" t="s">
        <v>2772</v>
      </c>
      <c r="B9" s="259">
        <f>'yi-ydşb.tems.'!B9</f>
        <v>6</v>
      </c>
      <c r="C9" s="238">
        <f>'yi-ydşb.tems.'!C9</f>
        <v>110</v>
      </c>
      <c r="D9" s="562"/>
      <c r="E9" s="555"/>
      <c r="F9" s="555"/>
    </row>
    <row r="10" spans="1:6" ht="24">
      <c r="A10" s="563"/>
      <c r="B10" s="259">
        <f>'yi-ydşb.tems.'!B10</f>
        <v>0</v>
      </c>
      <c r="C10" s="259">
        <f>'yi-ydşb.tems.'!C10</f>
        <v>0</v>
      </c>
      <c r="D10" s="560" t="s">
        <v>2773</v>
      </c>
      <c r="E10" s="1460"/>
      <c r="F10" s="1460"/>
    </row>
    <row r="11" spans="1:6" ht="15" customHeight="1">
      <c r="A11" s="561" t="s">
        <v>2774</v>
      </c>
      <c r="B11" s="259">
        <f>'yi-ydşb.tems.'!B11</f>
        <v>0</v>
      </c>
      <c r="C11" s="259">
        <f>'yi-ydşb.tems.'!C11</f>
        <v>0</v>
      </c>
      <c r="D11" s="460" t="str">
        <f>'yi-ydşb.tems.'!D11</f>
        <v>1-</v>
      </c>
      <c r="E11" s="1460"/>
      <c r="F11" s="1460"/>
    </row>
    <row r="12" spans="1:6" ht="15" customHeight="1">
      <c r="A12" s="563"/>
      <c r="B12" s="259">
        <f>'yi-ydşb.tems.'!B12</f>
        <v>0</v>
      </c>
      <c r="C12" s="259">
        <f>'yi-ydşb.tems.'!C12</f>
        <v>0</v>
      </c>
      <c r="D12" s="460" t="str">
        <f>'yi-ydşb.tems.'!D12</f>
        <v>2-</v>
      </c>
      <c r="E12" s="1460"/>
      <c r="F12" s="1460"/>
    </row>
    <row r="13" spans="1:6" ht="15" customHeight="1">
      <c r="A13" s="563"/>
      <c r="B13" s="259">
        <f>'yi-ydşb.tems.'!B13</f>
        <v>0</v>
      </c>
      <c r="C13" s="259">
        <f>'yi-ydşb.tems.'!C13</f>
        <v>0</v>
      </c>
      <c r="D13" s="460" t="str">
        <f>'yi-ydşb.tems.'!D13</f>
        <v>3-</v>
      </c>
      <c r="E13" s="1462"/>
      <c r="F13" s="1462"/>
    </row>
    <row r="14" spans="1:6" ht="15" customHeight="1">
      <c r="A14" s="563"/>
      <c r="B14" s="259">
        <f>'yi-ydşb.tems.'!B14</f>
        <v>0</v>
      </c>
      <c r="C14" s="259">
        <f>'yi-ydşb.tems.'!C14</f>
        <v>0</v>
      </c>
      <c r="D14" s="461"/>
      <c r="E14" s="564" t="s">
        <v>1486</v>
      </c>
      <c r="F14" s="560" t="s">
        <v>2775</v>
      </c>
    </row>
    <row r="15" spans="1:6" ht="15" customHeight="1">
      <c r="A15" s="561" t="s">
        <v>2776</v>
      </c>
      <c r="B15" s="259">
        <f>'yi-ydşb.tems.'!B15</f>
        <v>0</v>
      </c>
      <c r="C15" s="259">
        <f>'yi-ydşb.tems.'!C15</f>
        <v>0</v>
      </c>
      <c r="D15" s="461" t="str">
        <f>'yi-ydşb.tems.'!D15</f>
        <v>1-</v>
      </c>
      <c r="E15" s="462">
        <f>'yi-ydşb.tems.'!E15</f>
        <v>0</v>
      </c>
      <c r="F15" s="238">
        <f>'yi-ydşb.tems.'!F15</f>
        <v>0</v>
      </c>
    </row>
    <row r="16" spans="1:6" ht="15" customHeight="1">
      <c r="A16" s="563"/>
      <c r="B16" s="259">
        <f>'yi-ydşb.tems.'!B16</f>
        <v>0</v>
      </c>
      <c r="C16" s="259">
        <f>'yi-ydşb.tems.'!C16</f>
        <v>0</v>
      </c>
      <c r="D16" s="461" t="str">
        <f>'yi-ydşb.tems.'!D16</f>
        <v>2-</v>
      </c>
      <c r="E16" s="462">
        <f>'yi-ydşb.tems.'!E16</f>
        <v>0</v>
      </c>
      <c r="F16" s="238">
        <f>'yi-ydşb.tems.'!F16</f>
        <v>0</v>
      </c>
    </row>
    <row r="17" spans="1:6" ht="15" customHeight="1">
      <c r="A17" s="563"/>
      <c r="B17" s="259">
        <f>'yi-ydşb.tems.'!B17</f>
        <v>0</v>
      </c>
      <c r="C17" s="259">
        <f>'yi-ydşb.tems.'!C17</f>
        <v>0</v>
      </c>
      <c r="D17" s="461" t="str">
        <f>'yi-ydşb.tems.'!D17</f>
        <v>3-</v>
      </c>
      <c r="E17" s="462">
        <f>'yi-ydşb.tems.'!E17</f>
        <v>0</v>
      </c>
      <c r="F17" s="238">
        <f>'yi-ydşb.tems.'!F17</f>
        <v>0</v>
      </c>
    </row>
    <row r="18" spans="1:6" ht="15" customHeight="1">
      <c r="A18" s="561" t="s">
        <v>2777</v>
      </c>
      <c r="B18" s="259">
        <f>'yi-ydşb.tems.'!B18</f>
        <v>0</v>
      </c>
      <c r="C18" s="259">
        <f>'yi-ydşb.tems.'!C18</f>
        <v>0</v>
      </c>
      <c r="D18" s="461" t="str">
        <f>'yi-ydşb.tems.'!D18</f>
        <v>1-</v>
      </c>
      <c r="E18" s="462">
        <f>'yi-ydşb.tems.'!E18</f>
        <v>0</v>
      </c>
      <c r="F18" s="238">
        <f>'yi-ydşb.tems.'!F18</f>
        <v>0</v>
      </c>
    </row>
    <row r="19" spans="1:6" ht="15" customHeight="1">
      <c r="A19" s="563"/>
      <c r="B19" s="259">
        <f>'yi-ydşb.tems.'!B19</f>
        <v>0</v>
      </c>
      <c r="C19" s="259">
        <f>'yi-ydşb.tems.'!C19</f>
        <v>0</v>
      </c>
      <c r="D19" s="461" t="str">
        <f>'yi-ydşb.tems.'!D19</f>
        <v>2-</v>
      </c>
      <c r="E19" s="462">
        <f>'yi-ydşb.tems.'!E19</f>
        <v>0</v>
      </c>
      <c r="F19" s="238">
        <f>'yi-ydşb.tems.'!F19</f>
        <v>0</v>
      </c>
    </row>
    <row r="20" spans="1:6" ht="15" customHeight="1">
      <c r="A20" s="565"/>
      <c r="B20" s="286">
        <f>'yi-ydşb.tems.'!B20</f>
        <v>0</v>
      </c>
      <c r="C20" s="286">
        <f>'yi-ydşb.tems.'!C20</f>
        <v>0</v>
      </c>
      <c r="D20" s="463" t="str">
        <f>'yi-ydşb.tems.'!D20</f>
        <v>3-</v>
      </c>
      <c r="E20" s="464">
        <f>'yi-ydşb.tems.'!E20</f>
        <v>0</v>
      </c>
      <c r="F20" s="307">
        <f>'yi-ydşb.tems.'!F20</f>
        <v>0</v>
      </c>
    </row>
    <row r="21" spans="1:6" ht="11.25" customHeight="1">
      <c r="A21" s="2"/>
    </row>
  </sheetData>
  <mergeCells count="4">
    <mergeCell ref="E12:F12"/>
    <mergeCell ref="E13:F13"/>
    <mergeCell ref="E10:F10"/>
    <mergeCell ref="E11:F11"/>
  </mergeCells>
  <phoneticPr fontId="0" type="noConversion"/>
  <pageMargins left="0.61" right="0.56000000000000005" top="0.59" bottom="0.53" header="0.38" footer="0.33"/>
  <pageSetup paperSize="9" orientation="landscape" r:id="rId1"/>
  <headerFooter alignWithMargins="0">
    <oddFooter>&amp;C&amp;A-&amp;P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P82"/>
  <sheetViews>
    <sheetView view="pageBreakPreview" zoomScale="80" zoomScaleNormal="80" zoomScaleSheetLayoutView="80" workbookViewId="0"/>
  </sheetViews>
  <sheetFormatPr defaultColWidth="9.140625" defaultRowHeight="14.25"/>
  <cols>
    <col min="1" max="1" width="63" style="29" customWidth="1"/>
    <col min="2" max="2" width="7.42578125" style="85" customWidth="1"/>
    <col min="3" max="4" width="15.85546875" style="29" customWidth="1"/>
    <col min="5" max="5" width="16.140625" style="29" customWidth="1"/>
    <col min="6" max="7" width="15.85546875" style="29" customWidth="1"/>
    <col min="8" max="8" width="16.28515625" style="29" customWidth="1"/>
    <col min="9" max="9" width="9.140625" style="946"/>
    <col min="10" max="16384" width="9.140625" style="29"/>
  </cols>
  <sheetData>
    <row r="1" spans="1:9" ht="21" customHeight="1">
      <c r="A1" s="766" t="str">
        <f>varlıklar!A1</f>
        <v>TURKISH BANK A.Ş. KONSOLİDE OLMAYAN BİLANÇO (Finansal Durum Tablosu)</v>
      </c>
      <c r="B1" s="567"/>
      <c r="C1" s="567"/>
      <c r="D1" s="567"/>
      <c r="E1" s="27"/>
      <c r="F1" s="27"/>
      <c r="G1" s="27"/>
      <c r="H1" s="28"/>
    </row>
    <row r="2" spans="1:9" ht="15.75" customHeight="1">
      <c r="A2" s="30"/>
      <c r="B2" s="31"/>
      <c r="C2" s="32"/>
      <c r="D2" s="32"/>
      <c r="E2" s="32"/>
      <c r="F2" s="32"/>
      <c r="G2" s="32"/>
      <c r="H2" s="84"/>
    </row>
    <row r="3" spans="1:9" ht="9.9499999999999993" customHeight="1">
      <c r="A3" s="34"/>
      <c r="E3" s="35"/>
      <c r="F3" s="35"/>
      <c r="G3" s="35"/>
      <c r="H3" s="36"/>
    </row>
    <row r="4" spans="1:9" ht="21" customHeight="1">
      <c r="A4" s="86"/>
      <c r="B4" s="87"/>
      <c r="C4" s="1246" t="str">
        <f>+varlıklar!C4</f>
        <v>BİN TÜRK LİRASI</v>
      </c>
      <c r="D4" s="1247"/>
      <c r="E4" s="1247"/>
      <c r="F4" s="1247"/>
      <c r="G4" s="1247"/>
      <c r="H4" s="1248"/>
    </row>
    <row r="5" spans="1:9" ht="15.75" customHeight="1">
      <c r="A5" s="34"/>
      <c r="B5" s="88"/>
      <c r="C5" s="40"/>
      <c r="D5" s="41" t="s">
        <v>41</v>
      </c>
      <c r="E5" s="42"/>
      <c r="F5" s="41"/>
      <c r="G5" s="41" t="s">
        <v>42</v>
      </c>
      <c r="H5" s="43"/>
    </row>
    <row r="6" spans="1:9" ht="18.75" customHeight="1">
      <c r="A6" s="68" t="s">
        <v>156</v>
      </c>
      <c r="B6" s="88" t="s">
        <v>44</v>
      </c>
      <c r="C6" s="46"/>
      <c r="D6" s="47" t="str">
        <f>+varlıklar!D6</f>
        <v>(31/03/2025)</v>
      </c>
      <c r="E6" s="48"/>
      <c r="F6" s="49"/>
      <c r="G6" s="47" t="str">
        <f>+varlıklar!G6</f>
        <v>(31/12/2024)</v>
      </c>
      <c r="H6" s="50"/>
    </row>
    <row r="7" spans="1:9">
      <c r="A7" s="34"/>
      <c r="B7" s="88"/>
      <c r="C7" s="53" t="s">
        <v>47</v>
      </c>
      <c r="D7" s="53" t="s">
        <v>48</v>
      </c>
      <c r="E7" s="53" t="s">
        <v>49</v>
      </c>
      <c r="F7" s="53" t="s">
        <v>47</v>
      </c>
      <c r="G7" s="53" t="s">
        <v>48</v>
      </c>
      <c r="H7" s="54" t="s">
        <v>49</v>
      </c>
    </row>
    <row r="8" spans="1:9" s="56" customFormat="1" ht="15">
      <c r="A8" s="89" t="s">
        <v>157</v>
      </c>
      <c r="B8" s="769"/>
      <c r="C8" s="767">
        <v>2013954</v>
      </c>
      <c r="D8" s="767">
        <v>2716508</v>
      </c>
      <c r="E8" s="118">
        <f t="shared" ref="E8:E54" si="0">C8+D8</f>
        <v>4730462</v>
      </c>
      <c r="F8" s="767">
        <v>2319763</v>
      </c>
      <c r="G8" s="767">
        <v>2993721</v>
      </c>
      <c r="H8" s="55">
        <f t="shared" ref="H8:H54" si="1">F8+G8</f>
        <v>5313484</v>
      </c>
      <c r="I8" s="947"/>
    </row>
    <row r="9" spans="1:9" s="56" customFormat="1" ht="15">
      <c r="A9" s="65" t="s">
        <v>158</v>
      </c>
      <c r="B9" s="117"/>
      <c r="C9" s="767">
        <v>16154</v>
      </c>
      <c r="D9" s="767">
        <v>128635</v>
      </c>
      <c r="E9" s="69">
        <f t="shared" si="0"/>
        <v>144789</v>
      </c>
      <c r="F9" s="767">
        <v>11604</v>
      </c>
      <c r="G9" s="767">
        <v>161529</v>
      </c>
      <c r="H9" s="59">
        <f t="shared" si="1"/>
        <v>173133</v>
      </c>
      <c r="I9" s="947"/>
    </row>
    <row r="10" spans="1:9" s="56" customFormat="1" ht="15">
      <c r="A10" s="65" t="s">
        <v>159</v>
      </c>
      <c r="B10" s="117"/>
      <c r="C10" s="767">
        <v>0</v>
      </c>
      <c r="D10" s="767">
        <v>0</v>
      </c>
      <c r="E10" s="69">
        <f t="shared" si="0"/>
        <v>0</v>
      </c>
      <c r="F10" s="767">
        <v>0</v>
      </c>
      <c r="G10" s="767">
        <v>0</v>
      </c>
      <c r="H10" s="59">
        <f t="shared" si="1"/>
        <v>0</v>
      </c>
      <c r="I10" s="947"/>
    </row>
    <row r="11" spans="1:9" s="56" customFormat="1" ht="15">
      <c r="A11" s="65" t="s">
        <v>160</v>
      </c>
      <c r="B11" s="117"/>
      <c r="C11" s="69">
        <f>SUM(C12:C14)</f>
        <v>134471</v>
      </c>
      <c r="D11" s="69">
        <f>SUM(D12:D14)</f>
        <v>0</v>
      </c>
      <c r="E11" s="69">
        <f>C11+D11</f>
        <v>134471</v>
      </c>
      <c r="F11" s="69">
        <f>SUM(F12:F14)</f>
        <v>122461</v>
      </c>
      <c r="G11" s="69">
        <f>SUM(G12:G14)</f>
        <v>0</v>
      </c>
      <c r="H11" s="59">
        <f t="shared" si="1"/>
        <v>122461</v>
      </c>
      <c r="I11" s="947"/>
    </row>
    <row r="12" spans="1:9" ht="15">
      <c r="A12" s="34" t="s">
        <v>161</v>
      </c>
      <c r="B12" s="88"/>
      <c r="C12" s="767">
        <v>134471</v>
      </c>
      <c r="D12" s="767">
        <v>0</v>
      </c>
      <c r="E12" s="60">
        <f t="shared" si="0"/>
        <v>134471</v>
      </c>
      <c r="F12" s="767">
        <v>122461</v>
      </c>
      <c r="G12" s="767">
        <v>0</v>
      </c>
      <c r="H12" s="62">
        <f t="shared" si="1"/>
        <v>122461</v>
      </c>
    </row>
    <row r="13" spans="1:9" ht="15">
      <c r="A13" s="34" t="s">
        <v>162</v>
      </c>
      <c r="B13" s="88"/>
      <c r="C13" s="767">
        <v>0</v>
      </c>
      <c r="D13" s="767">
        <v>0</v>
      </c>
      <c r="E13" s="60">
        <f t="shared" si="0"/>
        <v>0</v>
      </c>
      <c r="F13" s="767">
        <v>0</v>
      </c>
      <c r="G13" s="767">
        <v>0</v>
      </c>
      <c r="H13" s="60">
        <f t="shared" si="1"/>
        <v>0</v>
      </c>
    </row>
    <row r="14" spans="1:9" ht="15">
      <c r="A14" s="34" t="s">
        <v>163</v>
      </c>
      <c r="B14" s="88"/>
      <c r="C14" s="767">
        <v>0</v>
      </c>
      <c r="D14" s="767">
        <v>0</v>
      </c>
      <c r="E14" s="60">
        <f t="shared" si="0"/>
        <v>0</v>
      </c>
      <c r="F14" s="767">
        <v>0</v>
      </c>
      <c r="G14" s="767">
        <v>0</v>
      </c>
      <c r="H14" s="60">
        <f t="shared" si="1"/>
        <v>0</v>
      </c>
    </row>
    <row r="15" spans="1:9" s="56" customFormat="1" ht="15">
      <c r="A15" s="65" t="s">
        <v>164</v>
      </c>
      <c r="B15" s="117"/>
      <c r="C15" s="70">
        <f>SUM(C16:C17)</f>
        <v>0</v>
      </c>
      <c r="D15" s="70">
        <f>SUM(D16:D17)</f>
        <v>0</v>
      </c>
      <c r="E15" s="69">
        <f t="shared" si="0"/>
        <v>0</v>
      </c>
      <c r="F15" s="70">
        <f>SUM(F16:F17)</f>
        <v>0</v>
      </c>
      <c r="G15" s="70">
        <f>SUM(G16:G17)</f>
        <v>0</v>
      </c>
      <c r="H15" s="69">
        <f t="shared" si="1"/>
        <v>0</v>
      </c>
      <c r="I15" s="947"/>
    </row>
    <row r="16" spans="1:9" ht="15">
      <c r="A16" s="811" t="s">
        <v>165</v>
      </c>
      <c r="B16" s="90"/>
      <c r="C16" s="767">
        <v>0</v>
      </c>
      <c r="D16" s="767">
        <v>0</v>
      </c>
      <c r="E16" s="60">
        <f t="shared" si="0"/>
        <v>0</v>
      </c>
      <c r="F16" s="767">
        <v>0</v>
      </c>
      <c r="G16" s="767">
        <v>0</v>
      </c>
      <c r="H16" s="60">
        <f t="shared" si="1"/>
        <v>0</v>
      </c>
    </row>
    <row r="17" spans="1:9" ht="15">
      <c r="A17" s="34" t="s">
        <v>166</v>
      </c>
      <c r="B17" s="90"/>
      <c r="C17" s="767">
        <v>0</v>
      </c>
      <c r="D17" s="767">
        <v>0</v>
      </c>
      <c r="E17" s="60">
        <f t="shared" si="0"/>
        <v>0</v>
      </c>
      <c r="F17" s="767">
        <v>0</v>
      </c>
      <c r="G17" s="767">
        <v>0</v>
      </c>
      <c r="H17" s="60">
        <f t="shared" si="1"/>
        <v>0</v>
      </c>
    </row>
    <row r="18" spans="1:9" s="56" customFormat="1" ht="30">
      <c r="A18" s="57" t="s">
        <v>167</v>
      </c>
      <c r="B18" s="117"/>
      <c r="C18" s="767">
        <v>0</v>
      </c>
      <c r="D18" s="767">
        <v>0</v>
      </c>
      <c r="E18" s="69">
        <f t="shared" si="0"/>
        <v>0</v>
      </c>
      <c r="F18" s="767">
        <v>0</v>
      </c>
      <c r="G18" s="767">
        <v>0</v>
      </c>
      <c r="H18" s="69">
        <f t="shared" si="1"/>
        <v>0</v>
      </c>
      <c r="I18" s="947"/>
    </row>
    <row r="19" spans="1:9" s="56" customFormat="1" ht="15">
      <c r="A19" s="65" t="s">
        <v>168</v>
      </c>
      <c r="B19" s="117"/>
      <c r="C19" s="70">
        <f>SUM(C20:C21)</f>
        <v>12</v>
      </c>
      <c r="D19" s="70">
        <f>SUM(D20:D21)</f>
        <v>3714</v>
      </c>
      <c r="E19" s="69">
        <f t="shared" si="0"/>
        <v>3726</v>
      </c>
      <c r="F19" s="70">
        <f>SUM(F20:F21)</f>
        <v>758</v>
      </c>
      <c r="G19" s="70">
        <f>SUM(G20:G21)</f>
        <v>3519</v>
      </c>
      <c r="H19" s="69">
        <f t="shared" si="1"/>
        <v>4277</v>
      </c>
      <c r="I19" s="947"/>
    </row>
    <row r="20" spans="1:9" s="56" customFormat="1" ht="29.25">
      <c r="A20" s="768" t="s">
        <v>169</v>
      </c>
      <c r="B20" s="90"/>
      <c r="C20" s="767">
        <v>12</v>
      </c>
      <c r="D20" s="767">
        <v>3714</v>
      </c>
      <c r="E20" s="60">
        <f t="shared" si="0"/>
        <v>3726</v>
      </c>
      <c r="F20" s="767">
        <v>758</v>
      </c>
      <c r="G20" s="767">
        <v>3519</v>
      </c>
      <c r="H20" s="60">
        <f t="shared" si="1"/>
        <v>4277</v>
      </c>
      <c r="I20" s="947"/>
    </row>
    <row r="21" spans="1:9" s="56" customFormat="1" ht="29.25">
      <c r="A21" s="768" t="s">
        <v>170</v>
      </c>
      <c r="B21" s="90"/>
      <c r="C21" s="767">
        <v>0</v>
      </c>
      <c r="D21" s="767">
        <v>0</v>
      </c>
      <c r="E21" s="60">
        <f t="shared" si="0"/>
        <v>0</v>
      </c>
      <c r="F21" s="767">
        <v>0</v>
      </c>
      <c r="G21" s="767">
        <v>0</v>
      </c>
      <c r="H21" s="60">
        <f t="shared" si="1"/>
        <v>0</v>
      </c>
      <c r="I21" s="947"/>
    </row>
    <row r="22" spans="1:9" s="56" customFormat="1" ht="15">
      <c r="A22" s="65" t="s">
        <v>171</v>
      </c>
      <c r="B22" s="117"/>
      <c r="C22" s="767">
        <v>0</v>
      </c>
      <c r="D22" s="767">
        <v>0</v>
      </c>
      <c r="E22" s="69">
        <f t="shared" si="0"/>
        <v>0</v>
      </c>
      <c r="F22" s="767">
        <v>0</v>
      </c>
      <c r="G22" s="767">
        <v>0</v>
      </c>
      <c r="H22" s="59">
        <f t="shared" si="1"/>
        <v>0</v>
      </c>
      <c r="I22" s="947"/>
    </row>
    <row r="23" spans="1:9" s="56" customFormat="1" ht="15">
      <c r="A23" s="65" t="s">
        <v>172</v>
      </c>
      <c r="B23" s="117"/>
      <c r="C23" s="767">
        <v>3447</v>
      </c>
      <c r="D23" s="767">
        <v>0</v>
      </c>
      <c r="E23" s="69">
        <f t="shared" si="0"/>
        <v>3447</v>
      </c>
      <c r="F23" s="767">
        <v>3621</v>
      </c>
      <c r="G23" s="767">
        <v>0</v>
      </c>
      <c r="H23" s="59">
        <f t="shared" si="1"/>
        <v>3621</v>
      </c>
      <c r="I23" s="947"/>
    </row>
    <row r="24" spans="1:9" s="56" customFormat="1" ht="15">
      <c r="A24" s="65" t="s">
        <v>173</v>
      </c>
      <c r="B24" s="770"/>
      <c r="C24" s="69">
        <f>SUM(C25:C29)</f>
        <v>27787</v>
      </c>
      <c r="D24" s="69">
        <f>SUM(D25:D29)</f>
        <v>0</v>
      </c>
      <c r="E24" s="69">
        <f t="shared" si="0"/>
        <v>27787</v>
      </c>
      <c r="F24" s="69">
        <f>SUM(F25:F29)</f>
        <v>30957</v>
      </c>
      <c r="G24" s="69">
        <f>SUM(G25:G29)</f>
        <v>0</v>
      </c>
      <c r="H24" s="59">
        <f>F24+G24</f>
        <v>30957</v>
      </c>
      <c r="I24" s="947"/>
    </row>
    <row r="25" spans="1:9" s="773" customFormat="1" ht="26.25">
      <c r="A25" s="1158" t="s">
        <v>174</v>
      </c>
      <c r="B25" s="88"/>
      <c r="C25" s="771">
        <v>0</v>
      </c>
      <c r="D25" s="772">
        <v>0</v>
      </c>
      <c r="E25" s="60">
        <f t="shared" si="0"/>
        <v>0</v>
      </c>
      <c r="F25" s="772"/>
      <c r="G25" s="772"/>
      <c r="H25" s="62">
        <f t="shared" si="1"/>
        <v>0</v>
      </c>
      <c r="I25" s="949"/>
    </row>
    <row r="26" spans="1:9">
      <c r="A26" s="34" t="s">
        <v>175</v>
      </c>
      <c r="B26" s="88"/>
      <c r="C26" s="63">
        <v>0</v>
      </c>
      <c r="D26" s="63">
        <v>0</v>
      </c>
      <c r="E26" s="60">
        <f t="shared" si="0"/>
        <v>0</v>
      </c>
      <c r="F26" s="63">
        <v>0</v>
      </c>
      <c r="G26" s="63">
        <v>0</v>
      </c>
      <c r="H26" s="62">
        <f t="shared" si="1"/>
        <v>0</v>
      </c>
    </row>
    <row r="27" spans="1:9">
      <c r="A27" s="34" t="s">
        <v>176</v>
      </c>
      <c r="B27" s="88"/>
      <c r="C27" s="63">
        <v>13804</v>
      </c>
      <c r="D27" s="63">
        <v>0</v>
      </c>
      <c r="E27" s="60">
        <f t="shared" si="0"/>
        <v>13804</v>
      </c>
      <c r="F27" s="63">
        <v>13498</v>
      </c>
      <c r="G27" s="63">
        <v>0</v>
      </c>
      <c r="H27" s="62">
        <f t="shared" si="1"/>
        <v>13498</v>
      </c>
    </row>
    <row r="28" spans="1:9">
      <c r="A28" s="34" t="s">
        <v>177</v>
      </c>
      <c r="B28" s="88"/>
      <c r="C28" s="63">
        <v>0</v>
      </c>
      <c r="D28" s="63">
        <v>0</v>
      </c>
      <c r="E28" s="60">
        <f t="shared" si="0"/>
        <v>0</v>
      </c>
      <c r="F28" s="63">
        <v>0</v>
      </c>
      <c r="G28" s="63">
        <v>0</v>
      </c>
      <c r="H28" s="62">
        <f t="shared" si="1"/>
        <v>0</v>
      </c>
    </row>
    <row r="29" spans="1:9">
      <c r="A29" s="34" t="s">
        <v>178</v>
      </c>
      <c r="B29" s="88"/>
      <c r="C29" s="63">
        <v>13983</v>
      </c>
      <c r="D29" s="63">
        <v>0</v>
      </c>
      <c r="E29" s="60">
        <f t="shared" si="0"/>
        <v>13983</v>
      </c>
      <c r="F29" s="63">
        <v>17459</v>
      </c>
      <c r="G29" s="63">
        <v>0</v>
      </c>
      <c r="H29" s="62">
        <f t="shared" si="1"/>
        <v>17459</v>
      </c>
    </row>
    <row r="30" spans="1:9" s="56" customFormat="1" ht="15">
      <c r="A30" s="65" t="s">
        <v>179</v>
      </c>
      <c r="B30" s="117"/>
      <c r="C30" s="63">
        <v>31072</v>
      </c>
      <c r="D30" s="63">
        <v>0</v>
      </c>
      <c r="E30" s="69">
        <f t="shared" si="0"/>
        <v>31072</v>
      </c>
      <c r="F30" s="63">
        <v>28284</v>
      </c>
      <c r="G30" s="63">
        <v>0</v>
      </c>
      <c r="H30" s="59">
        <f t="shared" si="1"/>
        <v>28284</v>
      </c>
      <c r="I30" s="947"/>
    </row>
    <row r="31" spans="1:9" s="56" customFormat="1" ht="15">
      <c r="A31" s="65" t="s">
        <v>180</v>
      </c>
      <c r="B31" s="117"/>
      <c r="C31" s="63">
        <v>0</v>
      </c>
      <c r="D31" s="63">
        <v>0</v>
      </c>
      <c r="E31" s="69">
        <f t="shared" si="0"/>
        <v>0</v>
      </c>
      <c r="F31" s="63">
        <v>0</v>
      </c>
      <c r="G31" s="63">
        <v>0</v>
      </c>
      <c r="H31" s="59">
        <f t="shared" si="1"/>
        <v>0</v>
      </c>
      <c r="I31" s="947"/>
    </row>
    <row r="32" spans="1:9" s="56" customFormat="1" ht="30" customHeight="1">
      <c r="A32" s="79" t="s">
        <v>181</v>
      </c>
      <c r="B32" s="117"/>
      <c r="C32" s="70">
        <f>SUM(C33:C34)</f>
        <v>0</v>
      </c>
      <c r="D32" s="70">
        <f>SUM(D33:D34)</f>
        <v>0</v>
      </c>
      <c r="E32" s="69">
        <f t="shared" si="0"/>
        <v>0</v>
      </c>
      <c r="F32" s="70">
        <f>SUM(F33:F34)</f>
        <v>0</v>
      </c>
      <c r="G32" s="70">
        <f>SUM(G33:G34)</f>
        <v>0</v>
      </c>
      <c r="H32" s="59">
        <f t="shared" si="1"/>
        <v>0</v>
      </c>
      <c r="I32" s="947"/>
    </row>
    <row r="33" spans="1:16">
      <c r="A33" s="34" t="s">
        <v>182</v>
      </c>
      <c r="B33" s="90"/>
      <c r="C33" s="63">
        <v>0</v>
      </c>
      <c r="D33" s="63">
        <v>0</v>
      </c>
      <c r="E33" s="60">
        <f t="shared" si="0"/>
        <v>0</v>
      </c>
      <c r="F33" s="63">
        <v>0</v>
      </c>
      <c r="G33" s="63">
        <v>0</v>
      </c>
      <c r="H33" s="62">
        <f t="shared" si="1"/>
        <v>0</v>
      </c>
    </row>
    <row r="34" spans="1:16">
      <c r="A34" s="34" t="s">
        <v>183</v>
      </c>
      <c r="B34" s="90"/>
      <c r="C34" s="63">
        <v>0</v>
      </c>
      <c r="D34" s="63">
        <v>0</v>
      </c>
      <c r="E34" s="60">
        <f t="shared" si="0"/>
        <v>0</v>
      </c>
      <c r="F34" s="63">
        <v>0</v>
      </c>
      <c r="G34" s="63">
        <v>0</v>
      </c>
      <c r="H34" s="62">
        <f t="shared" si="1"/>
        <v>0</v>
      </c>
    </row>
    <row r="35" spans="1:16" s="56" customFormat="1" ht="15">
      <c r="A35" s="65" t="s">
        <v>184</v>
      </c>
      <c r="B35" s="117"/>
      <c r="C35" s="70">
        <f>SUM(C36:C37)</f>
        <v>0</v>
      </c>
      <c r="D35" s="70">
        <f>SUM(D36:D37)</f>
        <v>0</v>
      </c>
      <c r="E35" s="69">
        <f t="shared" si="0"/>
        <v>0</v>
      </c>
      <c r="F35" s="70">
        <f>SUM(F36:F37)</f>
        <v>0</v>
      </c>
      <c r="G35" s="70">
        <f>SUM(G36:G37)</f>
        <v>0</v>
      </c>
      <c r="H35" s="59">
        <f t="shared" si="1"/>
        <v>0</v>
      </c>
      <c r="I35" s="947"/>
    </row>
    <row r="36" spans="1:16">
      <c r="A36" s="34" t="s">
        <v>185</v>
      </c>
      <c r="B36" s="90"/>
      <c r="C36" s="63">
        <v>0</v>
      </c>
      <c r="D36" s="63">
        <v>0</v>
      </c>
      <c r="E36" s="60">
        <f t="shared" si="0"/>
        <v>0</v>
      </c>
      <c r="F36" s="63">
        <v>0</v>
      </c>
      <c r="G36" s="63">
        <v>0</v>
      </c>
      <c r="H36" s="62">
        <f t="shared" si="1"/>
        <v>0</v>
      </c>
    </row>
    <row r="37" spans="1:16">
      <c r="A37" s="34" t="s">
        <v>186</v>
      </c>
      <c r="B37" s="90"/>
      <c r="C37" s="63">
        <v>0</v>
      </c>
      <c r="D37" s="63">
        <v>0</v>
      </c>
      <c r="E37" s="60">
        <f t="shared" si="0"/>
        <v>0</v>
      </c>
      <c r="F37" s="63">
        <v>0</v>
      </c>
      <c r="G37" s="63">
        <v>0</v>
      </c>
      <c r="H37" s="62">
        <f t="shared" si="1"/>
        <v>0</v>
      </c>
    </row>
    <row r="38" spans="1:16" s="56" customFormat="1" ht="15">
      <c r="A38" s="68" t="s">
        <v>187</v>
      </c>
      <c r="B38" s="117"/>
      <c r="C38" s="66">
        <v>37426</v>
      </c>
      <c r="D38" s="66">
        <v>33558</v>
      </c>
      <c r="E38" s="69">
        <f t="shared" si="0"/>
        <v>70984</v>
      </c>
      <c r="F38" s="66">
        <v>156999</v>
      </c>
      <c r="G38" s="66">
        <v>30944</v>
      </c>
      <c r="H38" s="59">
        <f t="shared" si="1"/>
        <v>187943</v>
      </c>
      <c r="I38" s="947"/>
    </row>
    <row r="39" spans="1:16" s="56" customFormat="1" ht="15">
      <c r="A39" s="68" t="s">
        <v>188</v>
      </c>
      <c r="B39" s="117"/>
      <c r="C39" s="69">
        <f>C40+C41+C45+C46+C47+C52</f>
        <v>409097</v>
      </c>
      <c r="D39" s="69">
        <f>D40+D41+D45+D46+D47+D52</f>
        <v>-3941</v>
      </c>
      <c r="E39" s="69">
        <f>C39+D39</f>
        <v>405156</v>
      </c>
      <c r="F39" s="69">
        <f>F40+F41+F45+F46+F47+F52</f>
        <v>406009</v>
      </c>
      <c r="G39" s="69">
        <f>G40+G41+G45+G46+G47+G52</f>
        <v>-699</v>
      </c>
      <c r="H39" s="59">
        <f t="shared" si="1"/>
        <v>405310</v>
      </c>
      <c r="I39" s="947"/>
    </row>
    <row r="40" spans="1:16" s="56" customFormat="1" ht="15">
      <c r="A40" s="68" t="s">
        <v>189</v>
      </c>
      <c r="B40" s="770"/>
      <c r="C40" s="66">
        <v>175000</v>
      </c>
      <c r="D40" s="66">
        <v>0</v>
      </c>
      <c r="E40" s="69">
        <f t="shared" si="0"/>
        <v>175000</v>
      </c>
      <c r="F40" s="66">
        <v>175000</v>
      </c>
      <c r="G40" s="66">
        <v>0</v>
      </c>
      <c r="H40" s="59">
        <f t="shared" si="1"/>
        <v>175000</v>
      </c>
      <c r="I40" s="947"/>
    </row>
    <row r="41" spans="1:16" s="56" customFormat="1" ht="15">
      <c r="A41" s="68" t="s">
        <v>190</v>
      </c>
      <c r="B41" s="117"/>
      <c r="C41" s="69">
        <f>SUM(C42:C44)</f>
        <v>0</v>
      </c>
      <c r="D41" s="69">
        <f>SUM(D42:D44)</f>
        <v>0</v>
      </c>
      <c r="E41" s="69">
        <f t="shared" si="0"/>
        <v>0</v>
      </c>
      <c r="F41" s="69">
        <f>SUM(F42:F44)</f>
        <v>0</v>
      </c>
      <c r="G41" s="69">
        <f>SUM(G42:G44)</f>
        <v>0</v>
      </c>
      <c r="H41" s="59">
        <f t="shared" si="1"/>
        <v>0</v>
      </c>
      <c r="I41" s="947"/>
      <c r="J41" s="934"/>
      <c r="K41" s="935"/>
      <c r="L41" s="935"/>
      <c r="M41" s="935"/>
      <c r="N41" s="935"/>
      <c r="O41" s="935"/>
      <c r="P41" s="935"/>
    </row>
    <row r="42" spans="1:16" ht="15">
      <c r="A42" s="34" t="s">
        <v>191</v>
      </c>
      <c r="B42" s="90"/>
      <c r="C42" s="66">
        <v>0</v>
      </c>
      <c r="D42" s="66">
        <v>0</v>
      </c>
      <c r="E42" s="60">
        <f t="shared" si="0"/>
        <v>0</v>
      </c>
      <c r="F42" s="66">
        <v>0</v>
      </c>
      <c r="G42" s="66">
        <v>0</v>
      </c>
      <c r="H42" s="62">
        <f t="shared" si="1"/>
        <v>0</v>
      </c>
    </row>
    <row r="43" spans="1:16" ht="15">
      <c r="A43" s="34" t="s">
        <v>192</v>
      </c>
      <c r="B43" s="88"/>
      <c r="C43" s="66">
        <v>0</v>
      </c>
      <c r="D43" s="66">
        <v>0</v>
      </c>
      <c r="E43" s="60">
        <f t="shared" si="0"/>
        <v>0</v>
      </c>
      <c r="F43" s="66">
        <v>0</v>
      </c>
      <c r="G43" s="66">
        <v>0</v>
      </c>
      <c r="H43" s="62">
        <f t="shared" si="1"/>
        <v>0</v>
      </c>
    </row>
    <row r="44" spans="1:16" ht="15">
      <c r="A44" s="34" t="s">
        <v>193</v>
      </c>
      <c r="B44" s="90"/>
      <c r="C44" s="66">
        <v>0</v>
      </c>
      <c r="D44" s="66">
        <v>0</v>
      </c>
      <c r="E44" s="60">
        <f t="shared" si="0"/>
        <v>0</v>
      </c>
      <c r="F44" s="66">
        <v>0</v>
      </c>
      <c r="G44" s="66">
        <v>0</v>
      </c>
      <c r="H44" s="62">
        <f t="shared" si="1"/>
        <v>0</v>
      </c>
    </row>
    <row r="45" spans="1:16" s="56" customFormat="1" ht="30">
      <c r="A45" s="57" t="s">
        <v>194</v>
      </c>
      <c r="B45" s="117"/>
      <c r="C45" s="66">
        <v>-2119</v>
      </c>
      <c r="D45" s="66">
        <v>0</v>
      </c>
      <c r="E45" s="69">
        <f t="shared" si="0"/>
        <v>-2119</v>
      </c>
      <c r="F45" s="66">
        <v>-4117</v>
      </c>
      <c r="G45" s="66">
        <v>0</v>
      </c>
      <c r="H45" s="59">
        <f t="shared" si="1"/>
        <v>-4117</v>
      </c>
      <c r="I45" s="947"/>
    </row>
    <row r="46" spans="1:16" s="56" customFormat="1" ht="30">
      <c r="A46" s="57" t="s">
        <v>195</v>
      </c>
      <c r="B46" s="117"/>
      <c r="C46" s="66">
        <v>-386</v>
      </c>
      <c r="D46" s="66">
        <v>-3941</v>
      </c>
      <c r="E46" s="69">
        <f t="shared" si="0"/>
        <v>-4327</v>
      </c>
      <c r="F46" s="66">
        <v>-1056</v>
      </c>
      <c r="G46" s="66">
        <v>-699</v>
      </c>
      <c r="H46" s="59">
        <f t="shared" si="1"/>
        <v>-1755</v>
      </c>
      <c r="I46" s="947"/>
    </row>
    <row r="47" spans="1:16" s="56" customFormat="1" ht="15">
      <c r="A47" s="68" t="s">
        <v>196</v>
      </c>
      <c r="B47" s="117"/>
      <c r="C47" s="69">
        <f>SUM(C48:C51)</f>
        <v>27242</v>
      </c>
      <c r="D47" s="69">
        <f>SUM(D48:D51)</f>
        <v>0</v>
      </c>
      <c r="E47" s="69">
        <f t="shared" si="0"/>
        <v>27242</v>
      </c>
      <c r="F47" s="69">
        <f>SUM(F48:F51)</f>
        <v>22912</v>
      </c>
      <c r="G47" s="69">
        <f>SUM(G48:G51)</f>
        <v>0</v>
      </c>
      <c r="H47" s="59">
        <f t="shared" si="1"/>
        <v>22912</v>
      </c>
      <c r="I47" s="947"/>
    </row>
    <row r="48" spans="1:16" ht="15">
      <c r="A48" s="34" t="s">
        <v>197</v>
      </c>
      <c r="B48" s="90"/>
      <c r="C48" s="66">
        <v>13994</v>
      </c>
      <c r="D48" s="66">
        <v>0</v>
      </c>
      <c r="E48" s="60">
        <f t="shared" si="0"/>
        <v>13994</v>
      </c>
      <c r="F48" s="66">
        <v>9664</v>
      </c>
      <c r="G48" s="66">
        <v>0</v>
      </c>
      <c r="H48" s="62">
        <f t="shared" si="1"/>
        <v>9664</v>
      </c>
    </row>
    <row r="49" spans="1:9" ht="15">
      <c r="A49" s="34" t="s">
        <v>198</v>
      </c>
      <c r="B49" s="88"/>
      <c r="C49" s="66">
        <v>0</v>
      </c>
      <c r="D49" s="66">
        <v>0</v>
      </c>
      <c r="E49" s="60">
        <f t="shared" si="0"/>
        <v>0</v>
      </c>
      <c r="F49" s="66">
        <v>0</v>
      </c>
      <c r="G49" s="66">
        <v>0</v>
      </c>
      <c r="H49" s="62">
        <f t="shared" si="1"/>
        <v>0</v>
      </c>
    </row>
    <row r="50" spans="1:9" ht="15">
      <c r="A50" s="34" t="s">
        <v>199</v>
      </c>
      <c r="B50" s="90"/>
      <c r="C50" s="66">
        <v>13248</v>
      </c>
      <c r="D50" s="66">
        <v>0</v>
      </c>
      <c r="E50" s="60">
        <f t="shared" si="0"/>
        <v>13248</v>
      </c>
      <c r="F50" s="66">
        <v>13248</v>
      </c>
      <c r="G50" s="66">
        <v>0</v>
      </c>
      <c r="H50" s="62">
        <f t="shared" si="1"/>
        <v>13248</v>
      </c>
    </row>
    <row r="51" spans="1:9" ht="15">
      <c r="A51" s="34" t="s">
        <v>200</v>
      </c>
      <c r="B51" s="88"/>
      <c r="C51" s="66">
        <v>0</v>
      </c>
      <c r="D51" s="66">
        <v>0</v>
      </c>
      <c r="E51" s="60">
        <f t="shared" si="0"/>
        <v>0</v>
      </c>
      <c r="F51" s="66">
        <v>0</v>
      </c>
      <c r="G51" s="66">
        <v>0</v>
      </c>
      <c r="H51" s="62">
        <f t="shared" si="1"/>
        <v>0</v>
      </c>
    </row>
    <row r="52" spans="1:9" s="56" customFormat="1" ht="15">
      <c r="A52" s="68" t="s">
        <v>201</v>
      </c>
      <c r="B52" s="770"/>
      <c r="C52" s="69">
        <f>C53+C54</f>
        <v>209360</v>
      </c>
      <c r="D52" s="58">
        <f>D53+D54</f>
        <v>0</v>
      </c>
      <c r="E52" s="69">
        <f t="shared" si="0"/>
        <v>209360</v>
      </c>
      <c r="F52" s="69">
        <f>F53+F54</f>
        <v>213270</v>
      </c>
      <c r="G52" s="58">
        <f>G53+G54</f>
        <v>0</v>
      </c>
      <c r="H52" s="59">
        <f t="shared" si="1"/>
        <v>213270</v>
      </c>
      <c r="I52" s="947"/>
    </row>
    <row r="53" spans="1:9" ht="15">
      <c r="A53" s="950" t="s">
        <v>202</v>
      </c>
      <c r="B53" s="90"/>
      <c r="C53" s="66">
        <v>208940</v>
      </c>
      <c r="D53" s="66">
        <v>0</v>
      </c>
      <c r="E53" s="60">
        <f t="shared" si="0"/>
        <v>208940</v>
      </c>
      <c r="F53" s="66">
        <v>126660</v>
      </c>
      <c r="G53" s="66">
        <v>0</v>
      </c>
      <c r="H53" s="62">
        <f t="shared" si="1"/>
        <v>126660</v>
      </c>
    </row>
    <row r="54" spans="1:9" s="56" customFormat="1" ht="15">
      <c r="A54" s="950" t="s">
        <v>203</v>
      </c>
      <c r="B54" s="90"/>
      <c r="C54" s="66">
        <v>420</v>
      </c>
      <c r="D54" s="66">
        <v>0</v>
      </c>
      <c r="E54" s="60">
        <f t="shared" si="0"/>
        <v>420</v>
      </c>
      <c r="F54" s="66">
        <v>86610</v>
      </c>
      <c r="G54" s="66">
        <v>0</v>
      </c>
      <c r="H54" s="62">
        <f t="shared" si="1"/>
        <v>86610</v>
      </c>
      <c r="I54" s="947"/>
    </row>
    <row r="55" spans="1:9">
      <c r="A55" s="67"/>
      <c r="B55" s="88"/>
      <c r="C55" s="60"/>
      <c r="D55" s="39"/>
      <c r="E55" s="60"/>
      <c r="F55" s="60"/>
      <c r="G55" s="39"/>
      <c r="H55" s="62"/>
    </row>
    <row r="56" spans="1:9" s="56" customFormat="1" ht="15">
      <c r="A56" s="72" t="s">
        <v>204</v>
      </c>
      <c r="B56" s="857"/>
      <c r="C56" s="73">
        <f>C8+C9+C10+C11+C15+C18+C19+C22+C23+C24+C30+C31+C32+C35+C38+C39</f>
        <v>2673420</v>
      </c>
      <c r="D56" s="73">
        <f>D8+D9+D10+D11+D15+D18+D19+D22+D23+D24+D30+D31+D32+D35+D38+D39</f>
        <v>2878474</v>
      </c>
      <c r="E56" s="73">
        <f>C56+D56</f>
        <v>5551894</v>
      </c>
      <c r="F56" s="73">
        <f>F8+F9+F10+F11+F15+F18+F19+F22+F23+F24+F30+F31+F32+F35+F38+F39</f>
        <v>3080456</v>
      </c>
      <c r="G56" s="73">
        <f>G8+G9+G10+G11+G15+G18+G19+G22+G23+G24+G30+G31+G32+G35+G38+G39</f>
        <v>3189014</v>
      </c>
      <c r="H56" s="75">
        <f>F56+G56</f>
        <v>6269470</v>
      </c>
      <c r="I56" s="947"/>
    </row>
    <row r="57" spans="1:9">
      <c r="A57" s="76"/>
      <c r="B57" s="83"/>
    </row>
    <row r="58" spans="1:9" ht="15">
      <c r="A58" s="92"/>
    </row>
    <row r="59" spans="1:9">
      <c r="A59" s="77"/>
    </row>
    <row r="60" spans="1:9" s="56" customFormat="1" ht="15">
      <c r="A60" s="93"/>
      <c r="B60" s="91"/>
      <c r="C60" s="29"/>
      <c r="D60" s="29"/>
      <c r="E60" s="29"/>
      <c r="F60" s="29"/>
      <c r="G60" s="29"/>
      <c r="H60" s="29"/>
      <c r="I60" s="947"/>
    </row>
    <row r="61" spans="1:9" s="56" customFormat="1" ht="15">
      <c r="A61" s="93"/>
      <c r="B61" s="91"/>
      <c r="C61" s="29"/>
      <c r="D61" s="29"/>
      <c r="E61" s="29"/>
      <c r="F61" s="29"/>
      <c r="G61" s="29"/>
      <c r="H61" s="29"/>
      <c r="I61" s="947"/>
    </row>
    <row r="62" spans="1:9" s="56" customFormat="1" ht="15">
      <c r="A62" s="93"/>
      <c r="B62" s="91"/>
      <c r="C62" s="29"/>
      <c r="D62" s="29"/>
      <c r="E62" s="29"/>
      <c r="F62" s="29"/>
      <c r="G62" s="29"/>
      <c r="H62" s="29"/>
      <c r="I62" s="947"/>
    </row>
    <row r="63" spans="1:9" s="56" customFormat="1" ht="15">
      <c r="B63" s="91"/>
      <c r="C63" s="29"/>
      <c r="D63" s="29"/>
      <c r="E63" s="29"/>
      <c r="F63" s="29"/>
      <c r="G63" s="29"/>
      <c r="H63" s="29"/>
      <c r="I63" s="947"/>
    </row>
    <row r="64" spans="1:9" s="56" customFormat="1" ht="15">
      <c r="B64" s="91"/>
      <c r="C64" s="29"/>
      <c r="D64" s="29"/>
      <c r="E64" s="29"/>
      <c r="F64" s="29"/>
      <c r="G64" s="29"/>
      <c r="H64" s="29"/>
      <c r="I64" s="947"/>
    </row>
    <row r="65" spans="1:9" s="56" customFormat="1" ht="15">
      <c r="B65" s="91"/>
      <c r="C65" s="29"/>
      <c r="D65" s="29"/>
      <c r="E65" s="29"/>
      <c r="F65" s="29"/>
      <c r="G65" s="29"/>
      <c r="H65" s="29"/>
      <c r="I65" s="947"/>
    </row>
    <row r="66" spans="1:9" s="56" customFormat="1" ht="15">
      <c r="A66" s="93"/>
      <c r="B66" s="91"/>
      <c r="C66" s="29"/>
      <c r="D66" s="29"/>
      <c r="E66" s="29"/>
      <c r="F66" s="29"/>
      <c r="G66" s="29"/>
      <c r="H66" s="29"/>
      <c r="I66" s="947"/>
    </row>
    <row r="67" spans="1:9" s="56" customFormat="1" ht="15">
      <c r="B67" s="85"/>
      <c r="C67" s="29"/>
      <c r="D67" s="29"/>
      <c r="E67" s="29"/>
      <c r="F67" s="29"/>
      <c r="G67" s="29"/>
      <c r="H67" s="29"/>
      <c r="I67" s="947"/>
    </row>
    <row r="70" spans="1:9" s="56" customFormat="1" ht="15">
      <c r="B70" s="85"/>
      <c r="C70" s="29"/>
      <c r="D70" s="29"/>
      <c r="E70" s="29"/>
      <c r="F70" s="29"/>
      <c r="G70" s="29"/>
      <c r="H70" s="29"/>
      <c r="I70" s="947"/>
    </row>
    <row r="73" spans="1:9" ht="15.75" customHeight="1"/>
    <row r="75" spans="1:9">
      <c r="A75" s="77"/>
    </row>
    <row r="76" spans="1:9">
      <c r="A76" s="77"/>
    </row>
    <row r="77" spans="1:9">
      <c r="A77" s="77"/>
    </row>
    <row r="78" spans="1:9">
      <c r="A78" s="77"/>
    </row>
    <row r="79" spans="1:9">
      <c r="A79" s="94"/>
      <c r="B79" s="91"/>
    </row>
    <row r="80" spans="1:9">
      <c r="A80" s="77"/>
    </row>
    <row r="81" spans="1:1">
      <c r="A81" s="77"/>
    </row>
    <row r="82" spans="1:1">
      <c r="A82" s="77"/>
    </row>
  </sheetData>
  <sheetProtection password="CF27" sheet="1"/>
  <mergeCells count="1">
    <mergeCell ref="C4:H4"/>
  </mergeCells>
  <phoneticPr fontId="0" type="noConversion"/>
  <printOptions horizontalCentered="1" verticalCentered="1"/>
  <pageMargins left="0.24" right="0.24" top="0.70866141732283505" bottom="0.59055118110236204" header="0.35433070866141703" footer="0.35433070866141703"/>
  <pageSetup paperSize="9" scale="60" orientation="portrait" r:id="rId1"/>
  <headerFooter alignWithMargins="0">
    <oddHeader>&amp;R&amp;"Times New Roman,Normal"&amp;12EK1-A</oddHeader>
    <oddFooter>&amp;C&amp;"Times New Roman,Normal"&amp;12 2</oddFooter>
  </headerFooter>
  <ignoredErrors>
    <ignoredError sqref="E6:F6 D15 D32 H8 F15:G15 F32:G32" unlockedFormula="1"/>
    <ignoredError sqref="E56 E11 E15 E19 E24 E32 E35 E39 E41 E47 E52" formula="1"/>
    <ignoredError sqref="E8" formula="1" unlockedFormula="1"/>
  </ignoredError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pageSetUpPr fitToPage="1"/>
  </sheetPr>
  <dimension ref="A1:H989"/>
  <sheetViews>
    <sheetView view="pageBreakPreview" zoomScale="80" zoomScaleNormal="80" zoomScaleSheetLayoutView="80" workbookViewId="0">
      <pane xSplit="1" ySplit="7" topLeftCell="B8" activePane="bottomRight" state="frozen"/>
      <selection pane="topRight"/>
      <selection pane="bottomLeft"/>
      <selection pane="bottomRight"/>
    </sheetView>
  </sheetViews>
  <sheetFormatPr defaultColWidth="9.140625" defaultRowHeight="14.25"/>
  <cols>
    <col min="1" max="1" width="62" style="29" customWidth="1"/>
    <col min="2" max="2" width="7.140625" style="85" customWidth="1"/>
    <col min="3" max="4" width="15.85546875" style="29" customWidth="1"/>
    <col min="5" max="5" width="16.140625" style="29" customWidth="1"/>
    <col min="6" max="7" width="15.85546875" style="29" customWidth="1"/>
    <col min="8" max="8" width="16.140625" style="29" customWidth="1"/>
    <col min="9" max="16384" width="9.140625" style="29"/>
  </cols>
  <sheetData>
    <row r="1" spans="1:8" ht="19.5" customHeight="1">
      <c r="A1" s="566" t="str">
        <f>+assets!A1</f>
        <v>TURKISH BANK A.Ş. CONSOLIDATED BALANCE SHEET (Statement of Financial Position)</v>
      </c>
      <c r="B1" s="567"/>
      <c r="C1" s="567"/>
      <c r="D1" s="567"/>
      <c r="E1" s="567"/>
      <c r="F1" s="567"/>
      <c r="G1" s="27"/>
      <c r="H1" s="28"/>
    </row>
    <row r="2" spans="1:8" ht="15.75" customHeight="1">
      <c r="A2" s="78"/>
      <c r="B2" s="95"/>
      <c r="C2" s="32"/>
      <c r="D2" s="32"/>
      <c r="E2" s="32"/>
      <c r="F2" s="32"/>
      <c r="G2" s="32"/>
      <c r="H2" s="84"/>
    </row>
    <row r="3" spans="1:8" ht="9.9499999999999993" customHeight="1">
      <c r="A3" s="34"/>
      <c r="E3" s="35"/>
      <c r="F3" s="35"/>
      <c r="G3" s="35"/>
      <c r="H3" s="36"/>
    </row>
    <row r="4" spans="1:8" ht="21" customHeight="1">
      <c r="A4" s="86"/>
      <c r="B4" s="38"/>
      <c r="C4" s="1249" t="str">
        <f>+assets!C4</f>
        <v>THOUSAND TURKISH LIRA</v>
      </c>
      <c r="D4" s="1250"/>
      <c r="E4" s="1250"/>
      <c r="F4" s="1250"/>
      <c r="G4" s="1250"/>
      <c r="H4" s="1251"/>
    </row>
    <row r="5" spans="1:8" ht="15.75" customHeight="1">
      <c r="A5" s="34"/>
      <c r="B5" s="39"/>
      <c r="C5" s="40"/>
      <c r="D5" s="40" t="s">
        <v>100</v>
      </c>
      <c r="E5" s="42"/>
      <c r="F5" s="41"/>
      <c r="G5" s="97" t="s">
        <v>101</v>
      </c>
      <c r="H5" s="43"/>
    </row>
    <row r="6" spans="1:8" ht="18.75" customHeight="1">
      <c r="A6" s="68" t="s">
        <v>205</v>
      </c>
      <c r="B6" s="45" t="s">
        <v>103</v>
      </c>
      <c r="C6" s="46"/>
      <c r="D6" s="49" t="str">
        <f>+yüküm.!D6</f>
        <v>(31/03/2025)</v>
      </c>
      <c r="E6" s="48"/>
      <c r="F6" s="49"/>
      <c r="G6" s="49" t="str">
        <f>+yüküm.!G6</f>
        <v>(31/12/2024)</v>
      </c>
      <c r="H6" s="50"/>
    </row>
    <row r="7" spans="1:8" ht="15">
      <c r="A7" s="34"/>
      <c r="B7" s="98"/>
      <c r="C7" s="99" t="s">
        <v>104</v>
      </c>
      <c r="D7" s="99" t="s">
        <v>105</v>
      </c>
      <c r="E7" s="100" t="s">
        <v>106</v>
      </c>
      <c r="F7" s="100" t="s">
        <v>104</v>
      </c>
      <c r="G7" s="99" t="s">
        <v>105</v>
      </c>
      <c r="H7" s="96" t="s">
        <v>106</v>
      </c>
    </row>
    <row r="8" spans="1:8" s="56" customFormat="1" ht="15">
      <c r="A8" s="813" t="s">
        <v>206</v>
      </c>
      <c r="B8" s="769"/>
      <c r="C8" s="904">
        <f>yüküm.!C8</f>
        <v>2013954</v>
      </c>
      <c r="D8" s="904">
        <f>yüküm.!D8</f>
        <v>2716508</v>
      </c>
      <c r="E8" s="118">
        <f>yüküm.!E8</f>
        <v>4730462</v>
      </c>
      <c r="F8" s="904">
        <f>yüküm.!F8</f>
        <v>2319763</v>
      </c>
      <c r="G8" s="904">
        <f>yüküm.!G8</f>
        <v>2993721</v>
      </c>
      <c r="H8" s="55">
        <f>yüküm.!H8</f>
        <v>5313484</v>
      </c>
    </row>
    <row r="9" spans="1:8" s="56" customFormat="1" ht="15">
      <c r="A9" s="812" t="s">
        <v>207</v>
      </c>
      <c r="B9" s="117"/>
      <c r="C9" s="82">
        <f>yüküm.!C9</f>
        <v>16154</v>
      </c>
      <c r="D9" s="82">
        <f>yüküm.!D9</f>
        <v>128635</v>
      </c>
      <c r="E9" s="69">
        <f>yüküm.!E9</f>
        <v>144789</v>
      </c>
      <c r="F9" s="82">
        <f>yüküm.!F9</f>
        <v>11604</v>
      </c>
      <c r="G9" s="82">
        <f>yüküm.!G9</f>
        <v>161529</v>
      </c>
      <c r="H9" s="59">
        <f>yüküm.!H9</f>
        <v>173133</v>
      </c>
    </row>
    <row r="10" spans="1:8" s="56" customFormat="1" ht="15">
      <c r="A10" s="812" t="s">
        <v>208</v>
      </c>
      <c r="B10" s="117"/>
      <c r="C10" s="82">
        <f>yüküm.!C10</f>
        <v>0</v>
      </c>
      <c r="D10" s="82">
        <f>yüküm.!D10</f>
        <v>0</v>
      </c>
      <c r="E10" s="69">
        <f>yüküm.!E10</f>
        <v>0</v>
      </c>
      <c r="F10" s="82">
        <f>yüküm.!F10</f>
        <v>0</v>
      </c>
      <c r="G10" s="82">
        <f>yüküm.!G10</f>
        <v>0</v>
      </c>
      <c r="H10" s="59">
        <f>yüküm.!H10</f>
        <v>0</v>
      </c>
    </row>
    <row r="11" spans="1:8" s="56" customFormat="1" ht="15">
      <c r="A11" s="812" t="s">
        <v>209</v>
      </c>
      <c r="B11" s="117"/>
      <c r="C11" s="69">
        <f>yüküm.!C11</f>
        <v>134471</v>
      </c>
      <c r="D11" s="69">
        <f>yüküm.!D11</f>
        <v>0</v>
      </c>
      <c r="E11" s="69">
        <f>yüküm.!E11</f>
        <v>134471</v>
      </c>
      <c r="F11" s="69">
        <f>yüküm.!F11</f>
        <v>122461</v>
      </c>
      <c r="G11" s="69">
        <f>yüküm.!G11</f>
        <v>0</v>
      </c>
      <c r="H11" s="59">
        <f>yüküm.!H11</f>
        <v>122461</v>
      </c>
    </row>
    <row r="12" spans="1:8">
      <c r="A12" s="811" t="s">
        <v>210</v>
      </c>
      <c r="B12" s="88"/>
      <c r="C12" s="81">
        <f>yüküm.!C12</f>
        <v>134471</v>
      </c>
      <c r="D12" s="81">
        <f>yüküm.!D12</f>
        <v>0</v>
      </c>
      <c r="E12" s="60">
        <f>yüküm.!E12</f>
        <v>134471</v>
      </c>
      <c r="F12" s="81">
        <f>yüküm.!F12</f>
        <v>122461</v>
      </c>
      <c r="G12" s="81">
        <f>yüküm.!G12</f>
        <v>0</v>
      </c>
      <c r="H12" s="62">
        <f>yüküm.!H12</f>
        <v>122461</v>
      </c>
    </row>
    <row r="13" spans="1:8">
      <c r="A13" s="811" t="s">
        <v>211</v>
      </c>
      <c r="B13" s="88"/>
      <c r="C13" s="81">
        <f>yüküm.!C13</f>
        <v>0</v>
      </c>
      <c r="D13" s="81">
        <f>yüküm.!D13</f>
        <v>0</v>
      </c>
      <c r="E13" s="60">
        <f>yüküm.!E13</f>
        <v>0</v>
      </c>
      <c r="F13" s="81">
        <f>yüküm.!F13</f>
        <v>0</v>
      </c>
      <c r="G13" s="81">
        <f>yüküm.!G13</f>
        <v>0</v>
      </c>
      <c r="H13" s="816">
        <f>yüküm.!H13</f>
        <v>0</v>
      </c>
    </row>
    <row r="14" spans="1:8">
      <c r="A14" s="811" t="s">
        <v>212</v>
      </c>
      <c r="B14" s="88"/>
      <c r="C14" s="81">
        <f>yüküm.!C14</f>
        <v>0</v>
      </c>
      <c r="D14" s="81">
        <f>yüküm.!D14</f>
        <v>0</v>
      </c>
      <c r="E14" s="60">
        <f>yüküm.!E14</f>
        <v>0</v>
      </c>
      <c r="F14" s="81">
        <f>yüküm.!F14</f>
        <v>0</v>
      </c>
      <c r="G14" s="81">
        <f>yüküm.!G14</f>
        <v>0</v>
      </c>
      <c r="H14" s="816">
        <f>yüküm.!H14</f>
        <v>0</v>
      </c>
    </row>
    <row r="15" spans="1:8" s="56" customFormat="1" ht="15">
      <c r="A15" s="812" t="s">
        <v>213</v>
      </c>
      <c r="B15" s="117"/>
      <c r="C15" s="70">
        <f>yüküm.!C15</f>
        <v>0</v>
      </c>
      <c r="D15" s="70">
        <f>yüküm.!D15</f>
        <v>0</v>
      </c>
      <c r="E15" s="69">
        <f>yüküm.!E15</f>
        <v>0</v>
      </c>
      <c r="F15" s="70">
        <f>yüküm.!F15</f>
        <v>0</v>
      </c>
      <c r="G15" s="70">
        <f>yüküm.!G15</f>
        <v>0</v>
      </c>
      <c r="H15" s="145">
        <f>yüküm.!H15</f>
        <v>0</v>
      </c>
    </row>
    <row r="16" spans="1:8">
      <c r="A16" s="811" t="s">
        <v>214</v>
      </c>
      <c r="B16" s="90"/>
      <c r="C16" s="81">
        <f>yüküm.!C16</f>
        <v>0</v>
      </c>
      <c r="D16" s="81">
        <f>yüküm.!D16</f>
        <v>0</v>
      </c>
      <c r="E16" s="60">
        <f>yüküm.!E16</f>
        <v>0</v>
      </c>
      <c r="F16" s="81">
        <f>yüküm.!F16</f>
        <v>0</v>
      </c>
      <c r="G16" s="81">
        <f>yüküm.!G16</f>
        <v>0</v>
      </c>
      <c r="H16" s="816">
        <f>yüküm.!H16</f>
        <v>0</v>
      </c>
    </row>
    <row r="17" spans="1:8">
      <c r="A17" s="811" t="s">
        <v>215</v>
      </c>
      <c r="B17" s="90"/>
      <c r="C17" s="81">
        <f>yüküm.!C17</f>
        <v>0</v>
      </c>
      <c r="D17" s="81">
        <f>yüküm.!D17</f>
        <v>0</v>
      </c>
      <c r="E17" s="60">
        <f>yüküm.!E17</f>
        <v>0</v>
      </c>
      <c r="F17" s="81">
        <f>yüküm.!F17</f>
        <v>0</v>
      </c>
      <c r="G17" s="81">
        <f>yüküm.!G17</f>
        <v>0</v>
      </c>
      <c r="H17" s="816">
        <f>yüküm.!H17</f>
        <v>0</v>
      </c>
    </row>
    <row r="18" spans="1:8" s="56" customFormat="1" ht="30">
      <c r="A18" s="1157" t="s">
        <v>216</v>
      </c>
      <c r="B18" s="117"/>
      <c r="C18" s="82">
        <f>yüküm.!C18</f>
        <v>0</v>
      </c>
      <c r="D18" s="82">
        <f>yüküm.!D18</f>
        <v>0</v>
      </c>
      <c r="E18" s="69">
        <f>yüküm.!E18</f>
        <v>0</v>
      </c>
      <c r="F18" s="82">
        <f>yüküm.!F18</f>
        <v>0</v>
      </c>
      <c r="G18" s="82">
        <f>yüküm.!G18</f>
        <v>0</v>
      </c>
      <c r="H18" s="145">
        <f>yüküm.!H18</f>
        <v>0</v>
      </c>
    </row>
    <row r="19" spans="1:8" s="56" customFormat="1" ht="15">
      <c r="A19" s="812" t="s">
        <v>217</v>
      </c>
      <c r="B19" s="117"/>
      <c r="C19" s="70">
        <f>yüküm.!C19</f>
        <v>12</v>
      </c>
      <c r="D19" s="70">
        <f>yüküm.!D19</f>
        <v>3714</v>
      </c>
      <c r="E19" s="69">
        <f>yüküm.!E19</f>
        <v>3726</v>
      </c>
      <c r="F19" s="70">
        <f>yüküm.!F19</f>
        <v>758</v>
      </c>
      <c r="G19" s="70">
        <f>yüküm.!G19</f>
        <v>3519</v>
      </c>
      <c r="H19" s="145">
        <f>yüküm.!H19</f>
        <v>4277</v>
      </c>
    </row>
    <row r="20" spans="1:8" s="56" customFormat="1" ht="29.25">
      <c r="A20" s="814" t="s">
        <v>218</v>
      </c>
      <c r="B20" s="90"/>
      <c r="C20" s="81">
        <f>yüküm.!C20</f>
        <v>12</v>
      </c>
      <c r="D20" s="81">
        <f>yüküm.!D20</f>
        <v>3714</v>
      </c>
      <c r="E20" s="60">
        <f>yüküm.!E20</f>
        <v>3726</v>
      </c>
      <c r="F20" s="81">
        <f>yüküm.!F20</f>
        <v>758</v>
      </c>
      <c r="G20" s="81">
        <f>yüküm.!G20</f>
        <v>3519</v>
      </c>
      <c r="H20" s="816">
        <f>yüküm.!H20</f>
        <v>4277</v>
      </c>
    </row>
    <row r="21" spans="1:8" s="56" customFormat="1" ht="29.25">
      <c r="A21" s="814" t="s">
        <v>219</v>
      </c>
      <c r="B21" s="90"/>
      <c r="C21" s="81">
        <f>yüküm.!C21</f>
        <v>0</v>
      </c>
      <c r="D21" s="81">
        <f>yüküm.!D21</f>
        <v>0</v>
      </c>
      <c r="E21" s="60">
        <f>yüküm.!E21</f>
        <v>0</v>
      </c>
      <c r="F21" s="81">
        <f>yüküm.!F21</f>
        <v>0</v>
      </c>
      <c r="G21" s="81">
        <f>yüküm.!G21</f>
        <v>0</v>
      </c>
      <c r="H21" s="816">
        <f>yüküm.!H21</f>
        <v>0</v>
      </c>
    </row>
    <row r="22" spans="1:8" s="56" customFormat="1" ht="15">
      <c r="A22" s="1157" t="s">
        <v>220</v>
      </c>
      <c r="B22" s="117"/>
      <c r="C22" s="82">
        <f>yüküm.!C22</f>
        <v>0</v>
      </c>
      <c r="D22" s="82">
        <f>yüküm.!D22</f>
        <v>0</v>
      </c>
      <c r="E22" s="69">
        <f>yüküm.!E22</f>
        <v>0</v>
      </c>
      <c r="F22" s="82">
        <f>yüküm.!F22</f>
        <v>0</v>
      </c>
      <c r="G22" s="82">
        <f>yüküm.!G22</f>
        <v>0</v>
      </c>
      <c r="H22" s="59">
        <f>yüküm.!H22</f>
        <v>0</v>
      </c>
    </row>
    <row r="23" spans="1:8" s="56" customFormat="1" ht="15">
      <c r="A23" s="1157" t="s">
        <v>221</v>
      </c>
      <c r="B23" s="117"/>
      <c r="C23" s="82">
        <f>yüküm.!C23</f>
        <v>3447</v>
      </c>
      <c r="D23" s="82">
        <f>yüküm.!D23</f>
        <v>0</v>
      </c>
      <c r="E23" s="69">
        <f>yüküm.!E23</f>
        <v>3447</v>
      </c>
      <c r="F23" s="82">
        <f>yüküm.!F23</f>
        <v>3621</v>
      </c>
      <c r="G23" s="82">
        <f>yüküm.!G23</f>
        <v>0</v>
      </c>
      <c r="H23" s="59">
        <f>yüküm.!H23</f>
        <v>3621</v>
      </c>
    </row>
    <row r="24" spans="1:8" s="56" customFormat="1" ht="15">
      <c r="A24" s="57" t="s">
        <v>222</v>
      </c>
      <c r="B24" s="117"/>
      <c r="C24" s="69">
        <f>yüküm.!C24</f>
        <v>27787</v>
      </c>
      <c r="D24" s="69">
        <f>yüküm.!D24</f>
        <v>0</v>
      </c>
      <c r="E24" s="69">
        <f>yüküm.!E24</f>
        <v>27787</v>
      </c>
      <c r="F24" s="69">
        <f>yüküm.!F24</f>
        <v>30957</v>
      </c>
      <c r="G24" s="69">
        <f>yüküm.!G24</f>
        <v>0</v>
      </c>
      <c r="H24" s="59">
        <f>yüküm.!H24</f>
        <v>30957</v>
      </c>
    </row>
    <row r="25" spans="1:8" s="773" customFormat="1" ht="26.25">
      <c r="A25" s="1158" t="s">
        <v>223</v>
      </c>
      <c r="B25" s="88"/>
      <c r="C25" s="901">
        <f>yüküm.!C25</f>
        <v>0</v>
      </c>
      <c r="D25" s="902">
        <f>yüküm.!D25</f>
        <v>0</v>
      </c>
      <c r="E25" s="60">
        <f>yüküm.!E25</f>
        <v>0</v>
      </c>
      <c r="F25" s="902">
        <f>yüküm.!F25</f>
        <v>0</v>
      </c>
      <c r="G25" s="902">
        <f>yüküm.!G25</f>
        <v>0</v>
      </c>
      <c r="H25" s="62">
        <f>yüküm.!H25</f>
        <v>0</v>
      </c>
    </row>
    <row r="26" spans="1:8">
      <c r="A26" s="768" t="s">
        <v>224</v>
      </c>
      <c r="B26" s="90"/>
      <c r="C26" s="81">
        <f>yüküm.!C26</f>
        <v>0</v>
      </c>
      <c r="D26" s="81">
        <f>yüküm.!D26</f>
        <v>0</v>
      </c>
      <c r="E26" s="60">
        <f>yüküm.!E26</f>
        <v>0</v>
      </c>
      <c r="F26" s="81">
        <f>yüküm.!F26</f>
        <v>0</v>
      </c>
      <c r="G26" s="81">
        <f>yüküm.!G26</f>
        <v>0</v>
      </c>
      <c r="H26" s="62">
        <f>yüküm.!H26</f>
        <v>0</v>
      </c>
    </row>
    <row r="27" spans="1:8">
      <c r="A27" s="768" t="s">
        <v>225</v>
      </c>
      <c r="B27" s="88"/>
      <c r="C27" s="81">
        <f>yüküm.!C27</f>
        <v>13804</v>
      </c>
      <c r="D27" s="81">
        <f>yüküm.!D27</f>
        <v>0</v>
      </c>
      <c r="E27" s="60">
        <f>yüküm.!E27</f>
        <v>13804</v>
      </c>
      <c r="F27" s="81">
        <f>yüküm.!F27</f>
        <v>13498</v>
      </c>
      <c r="G27" s="81">
        <f>yüküm.!G27</f>
        <v>0</v>
      </c>
      <c r="H27" s="62">
        <f>yüküm.!H27</f>
        <v>13498</v>
      </c>
    </row>
    <row r="28" spans="1:8">
      <c r="A28" s="1154" t="s">
        <v>226</v>
      </c>
      <c r="B28" s="88"/>
      <c r="C28" s="81">
        <f>yüküm.!C28</f>
        <v>0</v>
      </c>
      <c r="D28" s="81">
        <f>yüküm.!D28</f>
        <v>0</v>
      </c>
      <c r="E28" s="60">
        <f>yüküm.!E28</f>
        <v>0</v>
      </c>
      <c r="F28" s="81">
        <f>yüküm.!F28</f>
        <v>0</v>
      </c>
      <c r="G28" s="81">
        <f>yüküm.!G28</f>
        <v>0</v>
      </c>
      <c r="H28" s="62">
        <f>yüküm.!H28</f>
        <v>0</v>
      </c>
    </row>
    <row r="29" spans="1:8">
      <c r="A29" s="1154" t="s">
        <v>227</v>
      </c>
      <c r="B29" s="88"/>
      <c r="C29" s="81">
        <f>yüküm.!C29</f>
        <v>13983</v>
      </c>
      <c r="D29" s="81">
        <f>yüküm.!D29</f>
        <v>0</v>
      </c>
      <c r="E29" s="60">
        <f>yüküm.!E29</f>
        <v>13983</v>
      </c>
      <c r="F29" s="81">
        <f>yüküm.!F29</f>
        <v>17459</v>
      </c>
      <c r="G29" s="81">
        <f>yüküm.!G29</f>
        <v>0</v>
      </c>
      <c r="H29" s="62">
        <f>yüküm.!H29</f>
        <v>17459</v>
      </c>
    </row>
    <row r="30" spans="1:8" s="56" customFormat="1" ht="15">
      <c r="A30" s="57" t="s">
        <v>228</v>
      </c>
      <c r="B30" s="117"/>
      <c r="C30" s="82">
        <f>yüküm.!C30</f>
        <v>31072</v>
      </c>
      <c r="D30" s="82">
        <f>yüküm.!D30</f>
        <v>0</v>
      </c>
      <c r="E30" s="69">
        <f>yüküm.!E30</f>
        <v>31072</v>
      </c>
      <c r="F30" s="82">
        <f>yüküm.!F30</f>
        <v>28284</v>
      </c>
      <c r="G30" s="82">
        <f>yüküm.!G30</f>
        <v>0</v>
      </c>
      <c r="H30" s="59">
        <f>yüküm.!H30</f>
        <v>28284</v>
      </c>
    </row>
    <row r="31" spans="1:8" s="56" customFormat="1" ht="15">
      <c r="A31" s="57" t="s">
        <v>229</v>
      </c>
      <c r="B31" s="117"/>
      <c r="C31" s="82">
        <f>yüküm.!C31</f>
        <v>0</v>
      </c>
      <c r="D31" s="82">
        <f>yüküm.!D31</f>
        <v>0</v>
      </c>
      <c r="E31" s="69">
        <f>yüküm.!E31</f>
        <v>0</v>
      </c>
      <c r="F31" s="82">
        <f>yüküm.!F31</f>
        <v>0</v>
      </c>
      <c r="G31" s="82">
        <f>yüküm.!G31</f>
        <v>0</v>
      </c>
      <c r="H31" s="59">
        <f>yüküm.!H31</f>
        <v>0</v>
      </c>
    </row>
    <row r="32" spans="1:8" s="56" customFormat="1" ht="31.5" customHeight="1">
      <c r="A32" s="57" t="s">
        <v>230</v>
      </c>
      <c r="B32" s="117"/>
      <c r="C32" s="70">
        <f>yüküm.!C32</f>
        <v>0</v>
      </c>
      <c r="D32" s="70">
        <f>yüküm.!D32</f>
        <v>0</v>
      </c>
      <c r="E32" s="69">
        <f>yüküm.!E32</f>
        <v>0</v>
      </c>
      <c r="F32" s="70">
        <f>yüküm.!F32</f>
        <v>0</v>
      </c>
      <c r="G32" s="70">
        <f>yüküm.!G32</f>
        <v>0</v>
      </c>
      <c r="H32" s="59">
        <f>yüküm.!H32</f>
        <v>0</v>
      </c>
    </row>
    <row r="33" spans="1:8">
      <c r="A33" s="67" t="s">
        <v>231</v>
      </c>
      <c r="B33" s="90"/>
      <c r="C33" s="81">
        <f>yüküm.!C33</f>
        <v>0</v>
      </c>
      <c r="D33" s="81">
        <f>yüküm.!D33</f>
        <v>0</v>
      </c>
      <c r="E33" s="60">
        <f>yüküm.!E33</f>
        <v>0</v>
      </c>
      <c r="F33" s="81">
        <f>yüküm.!F33</f>
        <v>0</v>
      </c>
      <c r="G33" s="81">
        <f>yüküm.!G33</f>
        <v>0</v>
      </c>
      <c r="H33" s="62">
        <f>yüküm.!H33</f>
        <v>0</v>
      </c>
    </row>
    <row r="34" spans="1:8">
      <c r="A34" s="67" t="s">
        <v>232</v>
      </c>
      <c r="B34" s="90"/>
      <c r="C34" s="81">
        <f>yüküm.!C34</f>
        <v>0</v>
      </c>
      <c r="D34" s="81">
        <f>yüküm.!D34</f>
        <v>0</v>
      </c>
      <c r="E34" s="60">
        <f>yüküm.!E34</f>
        <v>0</v>
      </c>
      <c r="F34" s="81">
        <f>yüküm.!F34</f>
        <v>0</v>
      </c>
      <c r="G34" s="81">
        <f>yüküm.!G34</f>
        <v>0</v>
      </c>
      <c r="H34" s="62">
        <f>yüküm.!H34</f>
        <v>0</v>
      </c>
    </row>
    <row r="35" spans="1:8" s="56" customFormat="1" ht="15">
      <c r="A35" s="79" t="s">
        <v>233</v>
      </c>
      <c r="B35" s="117"/>
      <c r="C35" s="70">
        <f>yüküm.!C35</f>
        <v>0</v>
      </c>
      <c r="D35" s="70">
        <f>yüküm.!D35</f>
        <v>0</v>
      </c>
      <c r="E35" s="69">
        <f>yüküm.!E35</f>
        <v>0</v>
      </c>
      <c r="F35" s="70">
        <f>yüküm.!F35</f>
        <v>0</v>
      </c>
      <c r="G35" s="70">
        <f>yüküm.!G35</f>
        <v>0</v>
      </c>
      <c r="H35" s="59">
        <f>yüküm.!H35</f>
        <v>0</v>
      </c>
    </row>
    <row r="36" spans="1:8">
      <c r="A36" s="67" t="s">
        <v>234</v>
      </c>
      <c r="B36" s="90"/>
      <c r="C36" s="81">
        <f>yüküm.!C36</f>
        <v>0</v>
      </c>
      <c r="D36" s="81">
        <f>yüküm.!D36</f>
        <v>0</v>
      </c>
      <c r="E36" s="60">
        <f>yüküm.!E36</f>
        <v>0</v>
      </c>
      <c r="F36" s="81">
        <f>yüküm.!F36</f>
        <v>0</v>
      </c>
      <c r="G36" s="81">
        <f>yüküm.!G36</f>
        <v>0</v>
      </c>
      <c r="H36" s="62">
        <f>yüküm.!H36</f>
        <v>0</v>
      </c>
    </row>
    <row r="37" spans="1:8">
      <c r="A37" s="67" t="s">
        <v>235</v>
      </c>
      <c r="B37" s="90"/>
      <c r="C37" s="81">
        <f>yüküm.!C37</f>
        <v>0</v>
      </c>
      <c r="D37" s="81">
        <f>yüküm.!D37</f>
        <v>0</v>
      </c>
      <c r="E37" s="60">
        <f>yüküm.!E37</f>
        <v>0</v>
      </c>
      <c r="F37" s="81">
        <f>yüküm.!F37</f>
        <v>0</v>
      </c>
      <c r="G37" s="81">
        <f>yüküm.!G37</f>
        <v>0</v>
      </c>
      <c r="H37" s="62">
        <f>yüküm.!H37</f>
        <v>0</v>
      </c>
    </row>
    <row r="38" spans="1:8" s="56" customFormat="1" ht="15">
      <c r="A38" s="68" t="s">
        <v>236</v>
      </c>
      <c r="B38" s="117"/>
      <c r="C38" s="82">
        <f>yüküm.!C38</f>
        <v>37426</v>
      </c>
      <c r="D38" s="82">
        <f>yüküm.!D38</f>
        <v>33558</v>
      </c>
      <c r="E38" s="69">
        <f>yüküm.!E38</f>
        <v>70984</v>
      </c>
      <c r="F38" s="82">
        <f>yüküm.!F38</f>
        <v>156999</v>
      </c>
      <c r="G38" s="82">
        <f>yüküm.!G38</f>
        <v>30944</v>
      </c>
      <c r="H38" s="59">
        <f>yüküm.!H38</f>
        <v>187943</v>
      </c>
    </row>
    <row r="39" spans="1:8" s="56" customFormat="1" ht="15">
      <c r="A39" s="65" t="s">
        <v>237</v>
      </c>
      <c r="B39" s="117"/>
      <c r="C39" s="69">
        <f>yüküm.!C39</f>
        <v>409097</v>
      </c>
      <c r="D39" s="69">
        <f>yüküm.!D39</f>
        <v>-3941</v>
      </c>
      <c r="E39" s="69">
        <f>yüküm.!E39</f>
        <v>405156</v>
      </c>
      <c r="F39" s="69">
        <f>yüküm.!F39</f>
        <v>406009</v>
      </c>
      <c r="G39" s="69">
        <f>yüküm.!G39</f>
        <v>-699</v>
      </c>
      <c r="H39" s="59">
        <f>yüküm.!H39</f>
        <v>405310</v>
      </c>
    </row>
    <row r="40" spans="1:8" s="56" customFormat="1" ht="15">
      <c r="A40" s="68" t="s">
        <v>238</v>
      </c>
      <c r="B40" s="770"/>
      <c r="C40" s="82">
        <f>yüküm.!C40</f>
        <v>175000</v>
      </c>
      <c r="D40" s="82">
        <f>yüküm.!D40</f>
        <v>0</v>
      </c>
      <c r="E40" s="69">
        <f>yüküm.!E40</f>
        <v>175000</v>
      </c>
      <c r="F40" s="82">
        <f>yüküm.!F40</f>
        <v>175000</v>
      </c>
      <c r="G40" s="82">
        <f>yüküm.!G40</f>
        <v>0</v>
      </c>
      <c r="H40" s="59">
        <f>yüküm.!H40</f>
        <v>175000</v>
      </c>
    </row>
    <row r="41" spans="1:8" s="56" customFormat="1" ht="15">
      <c r="A41" s="68" t="s">
        <v>239</v>
      </c>
      <c r="B41" s="117"/>
      <c r="C41" s="69">
        <f>yüküm.!C41</f>
        <v>0</v>
      </c>
      <c r="D41" s="69">
        <f>yüküm.!D41</f>
        <v>0</v>
      </c>
      <c r="E41" s="69">
        <f>yüküm.!E41</f>
        <v>0</v>
      </c>
      <c r="F41" s="69">
        <f>yüküm.!F41</f>
        <v>0</v>
      </c>
      <c r="G41" s="69">
        <f>yüküm.!G41</f>
        <v>0</v>
      </c>
      <c r="H41" s="59">
        <f>yüküm.!H41</f>
        <v>0</v>
      </c>
    </row>
    <row r="42" spans="1:8">
      <c r="A42" s="34" t="s">
        <v>240</v>
      </c>
      <c r="B42" s="90"/>
      <c r="C42" s="81">
        <f>yüküm.!C42</f>
        <v>0</v>
      </c>
      <c r="D42" s="81">
        <f>yüküm.!D42</f>
        <v>0</v>
      </c>
      <c r="E42" s="60">
        <f>yüküm.!E42</f>
        <v>0</v>
      </c>
      <c r="F42" s="81">
        <f>yüküm.!F42</f>
        <v>0</v>
      </c>
      <c r="G42" s="81">
        <f>yüküm.!G42</f>
        <v>0</v>
      </c>
      <c r="H42" s="62">
        <f>yüküm.!H42</f>
        <v>0</v>
      </c>
    </row>
    <row r="43" spans="1:8">
      <c r="A43" s="34" t="s">
        <v>241</v>
      </c>
      <c r="B43" s="88"/>
      <c r="C43" s="81">
        <f>yüküm.!C43</f>
        <v>0</v>
      </c>
      <c r="D43" s="81">
        <f>yüküm.!D43</f>
        <v>0</v>
      </c>
      <c r="E43" s="60">
        <f>yüküm.!E43</f>
        <v>0</v>
      </c>
      <c r="F43" s="81">
        <f>yüküm.!F43</f>
        <v>0</v>
      </c>
      <c r="G43" s="81">
        <f>yüküm.!G43</f>
        <v>0</v>
      </c>
      <c r="H43" s="62">
        <f>yüküm.!H43</f>
        <v>0</v>
      </c>
    </row>
    <row r="44" spans="1:8">
      <c r="A44" s="34" t="s">
        <v>242</v>
      </c>
      <c r="B44" s="90"/>
      <c r="C44" s="81">
        <f>yüküm.!C44</f>
        <v>0</v>
      </c>
      <c r="D44" s="81">
        <f>yüküm.!D44</f>
        <v>0</v>
      </c>
      <c r="E44" s="60">
        <f>yüküm.!E44</f>
        <v>0</v>
      </c>
      <c r="F44" s="81">
        <f>yüküm.!F44</f>
        <v>0</v>
      </c>
      <c r="G44" s="81">
        <f>yüküm.!G44</f>
        <v>0</v>
      </c>
      <c r="H44" s="62">
        <f>yüküm.!H44</f>
        <v>0</v>
      </c>
    </row>
    <row r="45" spans="1:8" s="56" customFormat="1" ht="16.5" customHeight="1">
      <c r="A45" s="79" t="s">
        <v>243</v>
      </c>
      <c r="B45" s="117"/>
      <c r="C45" s="82">
        <f>yüküm.!C45</f>
        <v>-2119</v>
      </c>
      <c r="D45" s="82">
        <f>yüküm.!D45</f>
        <v>0</v>
      </c>
      <c r="E45" s="69">
        <f>yüküm.!E45</f>
        <v>-2119</v>
      </c>
      <c r="F45" s="82">
        <f>yüküm.!F45</f>
        <v>-4117</v>
      </c>
      <c r="G45" s="82">
        <f>yüküm.!G45</f>
        <v>0</v>
      </c>
      <c r="H45" s="59">
        <f>yüküm.!H45</f>
        <v>-4117</v>
      </c>
    </row>
    <row r="46" spans="1:8" s="56" customFormat="1" ht="30">
      <c r="A46" s="79" t="s">
        <v>244</v>
      </c>
      <c r="B46" s="117"/>
      <c r="C46" s="82">
        <f>yüküm.!C46</f>
        <v>-386</v>
      </c>
      <c r="D46" s="82">
        <f>yüküm.!D46</f>
        <v>-3941</v>
      </c>
      <c r="E46" s="69">
        <f>yüküm.!E46</f>
        <v>-4327</v>
      </c>
      <c r="F46" s="82">
        <f>yüküm.!F46</f>
        <v>-1056</v>
      </c>
      <c r="G46" s="82">
        <f>yüküm.!G46</f>
        <v>-699</v>
      </c>
      <c r="H46" s="59">
        <f>yüküm.!H46</f>
        <v>-1755</v>
      </c>
    </row>
    <row r="47" spans="1:8" s="56" customFormat="1" ht="15">
      <c r="A47" s="68" t="s">
        <v>245</v>
      </c>
      <c r="B47" s="117"/>
      <c r="C47" s="69">
        <f>yüküm.!C47</f>
        <v>27242</v>
      </c>
      <c r="D47" s="69">
        <f>yüküm.!D47</f>
        <v>0</v>
      </c>
      <c r="E47" s="69">
        <f>yüküm.!E47</f>
        <v>27242</v>
      </c>
      <c r="F47" s="69">
        <f>yüküm.!F47</f>
        <v>22912</v>
      </c>
      <c r="G47" s="69">
        <f>yüküm.!G47</f>
        <v>0</v>
      </c>
      <c r="H47" s="59">
        <f>yüküm.!H47</f>
        <v>22912</v>
      </c>
    </row>
    <row r="48" spans="1:8">
      <c r="A48" s="34" t="s">
        <v>246</v>
      </c>
      <c r="B48" s="90"/>
      <c r="C48" s="81">
        <f>yüküm.!C48</f>
        <v>13994</v>
      </c>
      <c r="D48" s="81">
        <f>yüküm.!D48</f>
        <v>0</v>
      </c>
      <c r="E48" s="60">
        <f>yüküm.!E48</f>
        <v>13994</v>
      </c>
      <c r="F48" s="81">
        <f>yüküm.!F48</f>
        <v>9664</v>
      </c>
      <c r="G48" s="81">
        <f>yüküm.!G48</f>
        <v>0</v>
      </c>
      <c r="H48" s="62">
        <f>yüküm.!H48</f>
        <v>9664</v>
      </c>
    </row>
    <row r="49" spans="1:8">
      <c r="A49" s="34" t="s">
        <v>247</v>
      </c>
      <c r="B49" s="88"/>
      <c r="C49" s="81">
        <f>yüküm.!C49</f>
        <v>0</v>
      </c>
      <c r="D49" s="81">
        <f>yüküm.!D49</f>
        <v>0</v>
      </c>
      <c r="E49" s="60">
        <f>yüküm.!E49</f>
        <v>0</v>
      </c>
      <c r="F49" s="81">
        <f>yüküm.!F49</f>
        <v>0</v>
      </c>
      <c r="G49" s="81">
        <f>yüküm.!G49</f>
        <v>0</v>
      </c>
      <c r="H49" s="62">
        <f>yüküm.!H49</f>
        <v>0</v>
      </c>
    </row>
    <row r="50" spans="1:8">
      <c r="A50" s="34" t="s">
        <v>248</v>
      </c>
      <c r="B50" s="90"/>
      <c r="C50" s="81">
        <f>yüküm.!C50</f>
        <v>13248</v>
      </c>
      <c r="D50" s="81">
        <f>yüküm.!D50</f>
        <v>0</v>
      </c>
      <c r="E50" s="60">
        <f>yüküm.!E50</f>
        <v>13248</v>
      </c>
      <c r="F50" s="81">
        <f>yüküm.!F50</f>
        <v>13248</v>
      </c>
      <c r="G50" s="81">
        <f>yüküm.!G50</f>
        <v>0</v>
      </c>
      <c r="H50" s="62">
        <f>yüküm.!H50</f>
        <v>13248</v>
      </c>
    </row>
    <row r="51" spans="1:8">
      <c r="A51" s="34" t="s">
        <v>249</v>
      </c>
      <c r="B51" s="88"/>
      <c r="C51" s="81">
        <f>yüküm.!C51</f>
        <v>0</v>
      </c>
      <c r="D51" s="81">
        <f>yüküm.!D51</f>
        <v>0</v>
      </c>
      <c r="E51" s="60">
        <f>yüküm.!E51</f>
        <v>0</v>
      </c>
      <c r="F51" s="81">
        <f>yüküm.!F51</f>
        <v>0</v>
      </c>
      <c r="G51" s="81">
        <f>yüküm.!G51</f>
        <v>0</v>
      </c>
      <c r="H51" s="62">
        <f>yüküm.!H51</f>
        <v>0</v>
      </c>
    </row>
    <row r="52" spans="1:8" s="56" customFormat="1" ht="15">
      <c r="A52" s="68" t="s">
        <v>250</v>
      </c>
      <c r="B52" s="770"/>
      <c r="C52" s="69">
        <f>yüküm.!C52</f>
        <v>209360</v>
      </c>
      <c r="D52" s="58">
        <f>yüküm.!D52</f>
        <v>0</v>
      </c>
      <c r="E52" s="69">
        <f>yüküm.!E52</f>
        <v>209360</v>
      </c>
      <c r="F52" s="69">
        <f>yüküm.!F52</f>
        <v>213270</v>
      </c>
      <c r="G52" s="58">
        <f>yüküm.!G52</f>
        <v>0</v>
      </c>
      <c r="H52" s="59">
        <f>yüküm.!H52</f>
        <v>213270</v>
      </c>
    </row>
    <row r="53" spans="1:8">
      <c r="A53" s="67" t="s">
        <v>251</v>
      </c>
      <c r="B53" s="90"/>
      <c r="C53" s="81">
        <f>yüküm.!C53</f>
        <v>208940</v>
      </c>
      <c r="D53" s="905">
        <f>yüküm.!D53</f>
        <v>0</v>
      </c>
      <c r="E53" s="60">
        <f>yüküm.!E53</f>
        <v>208940</v>
      </c>
      <c r="F53" s="81">
        <f>yüküm.!F53</f>
        <v>126660</v>
      </c>
      <c r="G53" s="905">
        <f>yüküm.!G53</f>
        <v>0</v>
      </c>
      <c r="H53" s="62">
        <f>yüküm.!H53</f>
        <v>126660</v>
      </c>
    </row>
    <row r="54" spans="1:8">
      <c r="A54" s="67" t="s">
        <v>252</v>
      </c>
      <c r="B54" s="90"/>
      <c r="C54" s="81">
        <f>yüküm.!C54</f>
        <v>420</v>
      </c>
      <c r="D54" s="905">
        <f>yüküm.!D54</f>
        <v>0</v>
      </c>
      <c r="E54" s="60">
        <f>yüküm.!E54</f>
        <v>420</v>
      </c>
      <c r="F54" s="81">
        <f>yüküm.!F54</f>
        <v>86610</v>
      </c>
      <c r="G54" s="905">
        <f>yüküm.!G54</f>
        <v>0</v>
      </c>
      <c r="H54" s="62">
        <f>yüküm.!H54</f>
        <v>86610</v>
      </c>
    </row>
    <row r="55" spans="1:8">
      <c r="A55" s="67"/>
      <c r="B55" s="88"/>
      <c r="C55" s="60"/>
      <c r="D55" s="39"/>
      <c r="E55" s="60"/>
      <c r="F55" s="60"/>
      <c r="G55" s="39"/>
      <c r="H55" s="62"/>
    </row>
    <row r="56" spans="1:8" s="56" customFormat="1" ht="15">
      <c r="A56" s="72" t="s">
        <v>253</v>
      </c>
      <c r="B56" s="857"/>
      <c r="C56" s="73">
        <f>yüküm.!C56</f>
        <v>2673420</v>
      </c>
      <c r="D56" s="73">
        <f>yüküm.!D56</f>
        <v>2878474</v>
      </c>
      <c r="E56" s="73">
        <f>yüküm.!E56</f>
        <v>5551894</v>
      </c>
      <c r="F56" s="73">
        <f>yüküm.!F56</f>
        <v>3080456</v>
      </c>
      <c r="G56" s="73">
        <f>yüküm.!G56</f>
        <v>3189014</v>
      </c>
      <c r="H56" s="75">
        <f>yüküm.!H56</f>
        <v>6269470</v>
      </c>
    </row>
    <row r="57" spans="1:8">
      <c r="A57" s="101"/>
      <c r="B57" s="83"/>
    </row>
    <row r="58" spans="1:8">
      <c r="A58" s="103"/>
    </row>
    <row r="59" spans="1:8">
      <c r="A59" s="102"/>
    </row>
    <row r="60" spans="1:8" s="56" customFormat="1" ht="15">
      <c r="A60" s="93"/>
      <c r="B60" s="91"/>
      <c r="C60" s="29"/>
      <c r="D60" s="29"/>
      <c r="E60" s="29"/>
      <c r="F60" s="29"/>
      <c r="G60" s="29"/>
      <c r="H60" s="29"/>
    </row>
    <row r="61" spans="1:8" s="56" customFormat="1" ht="15">
      <c r="A61" s="93"/>
      <c r="B61" s="91"/>
      <c r="C61" s="29"/>
      <c r="D61" s="29"/>
      <c r="E61" s="29"/>
      <c r="F61" s="29"/>
      <c r="G61" s="29"/>
      <c r="H61" s="29"/>
    </row>
    <row r="62" spans="1:8" s="56" customFormat="1" ht="15">
      <c r="A62" s="93"/>
      <c r="B62" s="91"/>
      <c r="C62" s="29"/>
      <c r="D62" s="29"/>
      <c r="E62" s="29"/>
      <c r="F62" s="29"/>
      <c r="G62" s="29"/>
      <c r="H62" s="29"/>
    </row>
    <row r="63" spans="1:8" s="56" customFormat="1" ht="15">
      <c r="B63" s="91"/>
      <c r="C63" s="29"/>
      <c r="D63" s="29"/>
      <c r="E63" s="29"/>
      <c r="F63" s="29"/>
      <c r="G63" s="29"/>
      <c r="H63" s="29"/>
    </row>
    <row r="64" spans="1:8" s="56" customFormat="1" ht="15">
      <c r="B64" s="91"/>
      <c r="C64" s="29"/>
      <c r="D64" s="29"/>
      <c r="E64" s="29"/>
      <c r="F64" s="29"/>
      <c r="G64" s="29"/>
      <c r="H64" s="29"/>
    </row>
    <row r="65" spans="1:8" s="56" customFormat="1" ht="15">
      <c r="B65" s="91"/>
      <c r="C65" s="29"/>
      <c r="D65" s="29"/>
      <c r="E65" s="29"/>
      <c r="F65" s="29"/>
      <c r="G65" s="29"/>
      <c r="H65" s="29"/>
    </row>
    <row r="66" spans="1:8" s="56" customFormat="1" ht="15">
      <c r="A66" s="93"/>
      <c r="B66" s="91"/>
      <c r="C66" s="29"/>
      <c r="D66" s="29"/>
      <c r="E66" s="29"/>
      <c r="F66" s="29"/>
      <c r="G66" s="29"/>
      <c r="H66" s="29"/>
    </row>
    <row r="67" spans="1:8" s="56" customFormat="1" ht="15">
      <c r="B67" s="85"/>
      <c r="C67" s="29"/>
      <c r="D67" s="29"/>
      <c r="E67" s="29"/>
      <c r="F67" s="29"/>
      <c r="G67" s="29"/>
      <c r="H67" s="29"/>
    </row>
    <row r="70" spans="1:8" s="56" customFormat="1" ht="15">
      <c r="B70" s="85"/>
      <c r="C70" s="29"/>
      <c r="D70" s="29"/>
      <c r="E70" s="29"/>
      <c r="F70" s="29"/>
      <c r="G70" s="29"/>
      <c r="H70" s="29"/>
    </row>
    <row r="73" spans="1:8" ht="15.75" customHeight="1"/>
    <row r="75" spans="1:8">
      <c r="A75" s="77"/>
    </row>
    <row r="76" spans="1:8">
      <c r="A76" s="77"/>
    </row>
    <row r="77" spans="1:8">
      <c r="A77" s="77"/>
    </row>
    <row r="78" spans="1:8">
      <c r="A78" s="77"/>
    </row>
    <row r="79" spans="1:8">
      <c r="A79" s="94"/>
      <c r="B79" s="91"/>
    </row>
    <row r="80" spans="1:8">
      <c r="A80" s="77"/>
    </row>
    <row r="81" spans="1:1">
      <c r="A81" s="77"/>
    </row>
    <row r="82" spans="1:1">
      <c r="A82" s="77"/>
    </row>
    <row r="987" spans="1:5">
      <c r="A987" s="103"/>
      <c r="B987" s="104"/>
      <c r="C987" s="104"/>
      <c r="D987" s="104"/>
      <c r="E987" s="104"/>
    </row>
    <row r="988" spans="1:5">
      <c r="B988" s="105"/>
      <c r="C988" s="105"/>
    </row>
    <row r="989" spans="1:5">
      <c r="B989" s="105"/>
      <c r="C989" s="105"/>
    </row>
  </sheetData>
  <sheetProtection password="CF27" sheet="1"/>
  <mergeCells count="1">
    <mergeCell ref="C4:H4"/>
  </mergeCells>
  <phoneticPr fontId="0" type="noConversion"/>
  <conditionalFormatting sqref="B988:C989">
    <cfRule type="cellIs" dxfId="2" priority="1" stopIfTrue="1" operator="equal">
      <formula>"Tutmuyor"</formula>
    </cfRule>
  </conditionalFormatting>
  <printOptions horizontalCentered="1" verticalCentered="1"/>
  <pageMargins left="0.49" right="0.46" top="0.71" bottom="0.6" header="0.35433070866141703" footer="0.35433070866141703"/>
  <pageSetup paperSize="9" scale="57" orientation="portrait" r:id="rId1"/>
  <headerFooter alignWithMargins="0">
    <oddHeader>&amp;R&amp;"Times New Roman,Normal"&amp;12Appendix 1-A</oddHeader>
    <oddFooter>&amp;C&amp;"Times New Roman,Normal"&amp;12 2</oddFooter>
  </headerFooter>
  <ignoredErrors>
    <ignoredError sqref="D6:G6" unlockedFormula="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Z93"/>
  <sheetViews>
    <sheetView view="pageBreakPreview" zoomScale="80" zoomScaleNormal="80" zoomScaleSheetLayoutView="80" workbookViewId="0"/>
  </sheetViews>
  <sheetFormatPr defaultColWidth="9.140625" defaultRowHeight="14.25"/>
  <cols>
    <col min="1" max="1" width="62.5703125" style="29" customWidth="1"/>
    <col min="2" max="2" width="6.7109375" style="29" customWidth="1"/>
    <col min="3" max="4" width="16.7109375" style="29" customWidth="1"/>
    <col min="5" max="5" width="18.140625" style="29" customWidth="1"/>
    <col min="6" max="7" width="16.7109375" style="29" customWidth="1"/>
    <col min="8" max="8" width="18.140625" style="29" customWidth="1"/>
    <col min="9" max="16384" width="9.140625" style="29"/>
  </cols>
  <sheetData>
    <row r="1" spans="1:26" ht="20.25" customHeight="1">
      <c r="A1" s="106" t="s">
        <v>2793</v>
      </c>
      <c r="B1" s="107"/>
      <c r="C1" s="27"/>
      <c r="D1" s="27"/>
      <c r="E1" s="27"/>
      <c r="F1" s="27"/>
      <c r="G1" s="27"/>
      <c r="H1" s="108"/>
    </row>
    <row r="2" spans="1:26" ht="15" customHeight="1">
      <c r="A2" s="1254"/>
      <c r="B2" s="109"/>
      <c r="C2" s="1246" t="str">
        <f>+varlıklar!C4</f>
        <v>BİN TÜRK LİRASI</v>
      </c>
      <c r="D2" s="1252"/>
      <c r="E2" s="1252"/>
      <c r="F2" s="1252"/>
      <c r="G2" s="1252"/>
      <c r="H2" s="1253"/>
    </row>
    <row r="3" spans="1:26">
      <c r="A3" s="1255"/>
      <c r="B3" s="110"/>
      <c r="C3" s="41"/>
      <c r="D3" s="41" t="s">
        <v>41</v>
      </c>
      <c r="E3" s="42"/>
      <c r="F3" s="41"/>
      <c r="G3" s="41" t="s">
        <v>42</v>
      </c>
      <c r="H3" s="43"/>
    </row>
    <row r="4" spans="1:26" ht="15">
      <c r="A4" s="111"/>
      <c r="B4" s="112"/>
      <c r="C4" s="49"/>
      <c r="D4" s="47" t="str">
        <f>+varlıklar!D6</f>
        <v>(31/03/2025)</v>
      </c>
      <c r="E4" s="48"/>
      <c r="F4" s="49"/>
      <c r="G4" s="47" t="str">
        <f>+varlıklar!G6</f>
        <v>(31/12/2024)</v>
      </c>
      <c r="H4" s="50"/>
      <c r="I4" s="31"/>
      <c r="J4" s="31"/>
      <c r="K4" s="31"/>
      <c r="L4" s="31"/>
      <c r="M4" s="31"/>
      <c r="N4" s="31"/>
      <c r="O4" s="31"/>
      <c r="P4" s="31"/>
      <c r="Q4" s="31"/>
      <c r="R4" s="31"/>
      <c r="S4" s="31"/>
      <c r="T4" s="31"/>
      <c r="U4" s="31"/>
      <c r="V4" s="31"/>
      <c r="W4" s="31"/>
      <c r="X4" s="31"/>
      <c r="Y4" s="31"/>
      <c r="Z4" s="31"/>
    </row>
    <row r="5" spans="1:26" ht="18.75" customHeight="1">
      <c r="A5" s="113"/>
      <c r="B5" s="114" t="s">
        <v>44</v>
      </c>
      <c r="C5" s="115" t="s">
        <v>47</v>
      </c>
      <c r="D5" s="115" t="s">
        <v>48</v>
      </c>
      <c r="E5" s="115" t="s">
        <v>49</v>
      </c>
      <c r="F5" s="115" t="s">
        <v>47</v>
      </c>
      <c r="G5" s="115" t="s">
        <v>48</v>
      </c>
      <c r="H5" s="116" t="s">
        <v>49</v>
      </c>
    </row>
    <row r="6" spans="1:26" s="56" customFormat="1" ht="15" customHeight="1">
      <c r="A6" s="68" t="s">
        <v>254</v>
      </c>
      <c r="B6" s="117"/>
      <c r="C6" s="69">
        <f>C7+C26+C44</f>
        <v>341919</v>
      </c>
      <c r="D6" s="69">
        <f>D7+D26+D44</f>
        <v>1700720</v>
      </c>
      <c r="E6" s="69">
        <f t="shared" ref="E6:E75" si="0">C6+D6</f>
        <v>2042639</v>
      </c>
      <c r="F6" s="118">
        <f>F7+F26+F44</f>
        <v>449923</v>
      </c>
      <c r="G6" s="118">
        <f>G7+G26+G44</f>
        <v>1479862</v>
      </c>
      <c r="H6" s="55">
        <f t="shared" ref="H6:H75" si="1">F6+G6</f>
        <v>1929785</v>
      </c>
    </row>
    <row r="7" spans="1:26" s="56" customFormat="1" ht="15">
      <c r="A7" s="68" t="s">
        <v>255</v>
      </c>
      <c r="B7" s="954"/>
      <c r="C7" s="69">
        <f>C8+C12+C15+C18+C19+C22+C23+C24+C25</f>
        <v>291937</v>
      </c>
      <c r="D7" s="69">
        <f>D8+D12+D15+D18+D19+D22+D23+D24+D25</f>
        <v>43416</v>
      </c>
      <c r="E7" s="69">
        <f t="shared" si="0"/>
        <v>335353</v>
      </c>
      <c r="F7" s="69">
        <f>F8+F12+F15+F18+F19+F22+F23+F24+F25</f>
        <v>304944</v>
      </c>
      <c r="G7" s="69">
        <f>G8+G12+G15+G18+G19+G22+G23+G24+G25</f>
        <v>219238</v>
      </c>
      <c r="H7" s="59">
        <f t="shared" si="1"/>
        <v>524182</v>
      </c>
    </row>
    <row r="8" spans="1:26" s="56" customFormat="1" ht="15">
      <c r="A8" s="68" t="s">
        <v>256</v>
      </c>
      <c r="B8" s="125"/>
      <c r="C8" s="69">
        <f>SUM(C9:C11)</f>
        <v>291937</v>
      </c>
      <c r="D8" s="69">
        <f>SUM(D9:D11)</f>
        <v>43416</v>
      </c>
      <c r="E8" s="69">
        <f t="shared" si="0"/>
        <v>335353</v>
      </c>
      <c r="F8" s="69">
        <f>SUM(F9:F11)</f>
        <v>304944</v>
      </c>
      <c r="G8" s="69">
        <f>SUM(G9:G11)</f>
        <v>168293</v>
      </c>
      <c r="H8" s="59">
        <f t="shared" si="1"/>
        <v>473237</v>
      </c>
    </row>
    <row r="9" spans="1:26">
      <c r="A9" s="34" t="s">
        <v>257</v>
      </c>
      <c r="B9" s="39"/>
      <c r="C9" s="63">
        <v>288871</v>
      </c>
      <c r="D9" s="63">
        <v>43416</v>
      </c>
      <c r="E9" s="60">
        <f t="shared" si="0"/>
        <v>332287</v>
      </c>
      <c r="F9" s="63">
        <v>291826</v>
      </c>
      <c r="G9" s="63">
        <v>163649</v>
      </c>
      <c r="H9" s="62">
        <f t="shared" si="1"/>
        <v>455475</v>
      </c>
    </row>
    <row r="10" spans="1:26">
      <c r="A10" s="34" t="s">
        <v>258</v>
      </c>
      <c r="B10" s="39"/>
      <c r="C10" s="63">
        <v>546</v>
      </c>
      <c r="D10" s="63">
        <v>0</v>
      </c>
      <c r="E10" s="60">
        <f t="shared" si="0"/>
        <v>546</v>
      </c>
      <c r="F10" s="63">
        <v>548</v>
      </c>
      <c r="G10" s="63">
        <v>0</v>
      </c>
      <c r="H10" s="62">
        <f t="shared" si="1"/>
        <v>548</v>
      </c>
    </row>
    <row r="11" spans="1:26">
      <c r="A11" s="34" t="s">
        <v>259</v>
      </c>
      <c r="B11" s="39"/>
      <c r="C11" s="63">
        <v>2520</v>
      </c>
      <c r="D11" s="63">
        <v>0</v>
      </c>
      <c r="E11" s="60">
        <f t="shared" si="0"/>
        <v>2520</v>
      </c>
      <c r="F11" s="63">
        <v>12570</v>
      </c>
      <c r="G11" s="63">
        <v>4644</v>
      </c>
      <c r="H11" s="62">
        <f t="shared" si="1"/>
        <v>17214</v>
      </c>
    </row>
    <row r="12" spans="1:26" s="56" customFormat="1" ht="15">
      <c r="A12" s="68" t="s">
        <v>260</v>
      </c>
      <c r="B12" s="125"/>
      <c r="C12" s="69">
        <f>SUM(C13:C14)</f>
        <v>0</v>
      </c>
      <c r="D12" s="69">
        <f>SUM(D13:D14)</f>
        <v>0</v>
      </c>
      <c r="E12" s="69">
        <f t="shared" si="0"/>
        <v>0</v>
      </c>
      <c r="F12" s="69">
        <f>SUM(F13:F14)</f>
        <v>0</v>
      </c>
      <c r="G12" s="69">
        <f>SUM(G13:G14)</f>
        <v>0</v>
      </c>
      <c r="H12" s="59">
        <f t="shared" si="1"/>
        <v>0</v>
      </c>
    </row>
    <row r="13" spans="1:26">
      <c r="A13" s="34" t="s">
        <v>261</v>
      </c>
      <c r="B13" s="39"/>
      <c r="C13" s="63">
        <v>0</v>
      </c>
      <c r="D13" s="63">
        <v>0</v>
      </c>
      <c r="E13" s="60">
        <f t="shared" si="0"/>
        <v>0</v>
      </c>
      <c r="F13" s="63">
        <v>0</v>
      </c>
      <c r="G13" s="63">
        <v>0</v>
      </c>
      <c r="H13" s="62">
        <f t="shared" si="1"/>
        <v>0</v>
      </c>
    </row>
    <row r="14" spans="1:26">
      <c r="A14" s="34" t="s">
        <v>262</v>
      </c>
      <c r="B14" s="39"/>
      <c r="C14" s="63">
        <v>0</v>
      </c>
      <c r="D14" s="63">
        <v>0</v>
      </c>
      <c r="E14" s="60">
        <f t="shared" si="0"/>
        <v>0</v>
      </c>
      <c r="F14" s="63">
        <v>0</v>
      </c>
      <c r="G14" s="63">
        <v>0</v>
      </c>
      <c r="H14" s="62">
        <f t="shared" si="1"/>
        <v>0</v>
      </c>
    </row>
    <row r="15" spans="1:26" s="56" customFormat="1" ht="15">
      <c r="A15" s="68" t="s">
        <v>263</v>
      </c>
      <c r="B15" s="125"/>
      <c r="C15" s="69">
        <f>SUM(C16:C17)</f>
        <v>0</v>
      </c>
      <c r="D15" s="69">
        <f>SUM(D16:D17)</f>
        <v>0</v>
      </c>
      <c r="E15" s="69">
        <f t="shared" si="0"/>
        <v>0</v>
      </c>
      <c r="F15" s="69">
        <f>SUM(F16:F17)</f>
        <v>0</v>
      </c>
      <c r="G15" s="69">
        <f>SUM(G16:G17)</f>
        <v>50945</v>
      </c>
      <c r="H15" s="59">
        <f t="shared" si="1"/>
        <v>50945</v>
      </c>
    </row>
    <row r="16" spans="1:26">
      <c r="A16" s="34" t="s">
        <v>264</v>
      </c>
      <c r="B16" s="39"/>
      <c r="C16" s="63">
        <v>0</v>
      </c>
      <c r="D16" s="63">
        <v>0</v>
      </c>
      <c r="E16" s="60">
        <f t="shared" si="0"/>
        <v>0</v>
      </c>
      <c r="F16" s="63">
        <v>0</v>
      </c>
      <c r="G16" s="63">
        <v>0</v>
      </c>
      <c r="H16" s="62">
        <f t="shared" si="1"/>
        <v>0</v>
      </c>
    </row>
    <row r="17" spans="1:8">
      <c r="A17" s="34" t="s">
        <v>265</v>
      </c>
      <c r="B17" s="39"/>
      <c r="C17" s="63">
        <v>0</v>
      </c>
      <c r="D17" s="63">
        <v>0</v>
      </c>
      <c r="E17" s="60">
        <f t="shared" si="0"/>
        <v>0</v>
      </c>
      <c r="F17" s="63">
        <v>0</v>
      </c>
      <c r="G17" s="63">
        <v>50945</v>
      </c>
      <c r="H17" s="62">
        <f t="shared" si="1"/>
        <v>50945</v>
      </c>
    </row>
    <row r="18" spans="1:8" s="56" customFormat="1" ht="15">
      <c r="A18" s="68" t="s">
        <v>266</v>
      </c>
      <c r="B18" s="125"/>
      <c r="C18" s="63">
        <v>0</v>
      </c>
      <c r="D18" s="63">
        <v>0</v>
      </c>
      <c r="E18" s="69">
        <f t="shared" si="0"/>
        <v>0</v>
      </c>
      <c r="F18" s="63">
        <v>0</v>
      </c>
      <c r="G18" s="63">
        <v>0</v>
      </c>
      <c r="H18" s="59">
        <f t="shared" si="1"/>
        <v>0</v>
      </c>
    </row>
    <row r="19" spans="1:8" s="56" customFormat="1" ht="15">
      <c r="A19" s="68" t="s">
        <v>267</v>
      </c>
      <c r="B19" s="125"/>
      <c r="C19" s="69">
        <f>SUM(C20:C21)</f>
        <v>0</v>
      </c>
      <c r="D19" s="69">
        <f>SUM(D20:D21)</f>
        <v>0</v>
      </c>
      <c r="E19" s="69">
        <f t="shared" si="0"/>
        <v>0</v>
      </c>
      <c r="F19" s="69">
        <f>SUM(F20:F21)</f>
        <v>0</v>
      </c>
      <c r="G19" s="69">
        <f>SUM(G20:G21)</f>
        <v>0</v>
      </c>
      <c r="H19" s="59">
        <f t="shared" si="1"/>
        <v>0</v>
      </c>
    </row>
    <row r="20" spans="1:8">
      <c r="A20" s="34" t="s">
        <v>268</v>
      </c>
      <c r="B20" s="39"/>
      <c r="C20" s="63">
        <v>0</v>
      </c>
      <c r="D20" s="63">
        <v>0</v>
      </c>
      <c r="E20" s="60">
        <f t="shared" si="0"/>
        <v>0</v>
      </c>
      <c r="F20" s="63">
        <v>0</v>
      </c>
      <c r="G20" s="63">
        <v>0</v>
      </c>
      <c r="H20" s="62">
        <f t="shared" si="1"/>
        <v>0</v>
      </c>
    </row>
    <row r="21" spans="1:8">
      <c r="A21" s="34" t="s">
        <v>269</v>
      </c>
      <c r="B21" s="39"/>
      <c r="C21" s="63">
        <v>0</v>
      </c>
      <c r="D21" s="63">
        <v>0</v>
      </c>
      <c r="E21" s="60">
        <f t="shared" si="0"/>
        <v>0</v>
      </c>
      <c r="F21" s="63">
        <v>0</v>
      </c>
      <c r="G21" s="63">
        <v>0</v>
      </c>
      <c r="H21" s="62">
        <f t="shared" si="1"/>
        <v>0</v>
      </c>
    </row>
    <row r="22" spans="1:8" s="56" customFormat="1" ht="15">
      <c r="A22" s="68" t="s">
        <v>270</v>
      </c>
      <c r="B22" s="125"/>
      <c r="C22" s="63">
        <v>0</v>
      </c>
      <c r="D22" s="63">
        <v>0</v>
      </c>
      <c r="E22" s="69">
        <f t="shared" si="0"/>
        <v>0</v>
      </c>
      <c r="F22" s="63">
        <v>0</v>
      </c>
      <c r="G22" s="63">
        <v>0</v>
      </c>
      <c r="H22" s="59">
        <f t="shared" si="1"/>
        <v>0</v>
      </c>
    </row>
    <row r="23" spans="1:8" s="56" customFormat="1" ht="15">
      <c r="A23" s="68" t="s">
        <v>271</v>
      </c>
      <c r="B23" s="125"/>
      <c r="C23" s="63">
        <v>0</v>
      </c>
      <c r="D23" s="63">
        <v>0</v>
      </c>
      <c r="E23" s="69">
        <f t="shared" si="0"/>
        <v>0</v>
      </c>
      <c r="F23" s="63">
        <v>0</v>
      </c>
      <c r="G23" s="63">
        <v>0</v>
      </c>
      <c r="H23" s="59">
        <f t="shared" si="1"/>
        <v>0</v>
      </c>
    </row>
    <row r="24" spans="1:8" s="56" customFormat="1" ht="15">
      <c r="A24" s="68" t="s">
        <v>272</v>
      </c>
      <c r="B24" s="125"/>
      <c r="C24" s="63">
        <v>0</v>
      </c>
      <c r="D24" s="63">
        <v>0</v>
      </c>
      <c r="E24" s="69">
        <f t="shared" si="0"/>
        <v>0</v>
      </c>
      <c r="F24" s="63">
        <v>0</v>
      </c>
      <c r="G24" s="63">
        <v>0</v>
      </c>
      <c r="H24" s="59">
        <f t="shared" si="1"/>
        <v>0</v>
      </c>
    </row>
    <row r="25" spans="1:8" s="56" customFormat="1" ht="15">
      <c r="A25" s="68" t="s">
        <v>273</v>
      </c>
      <c r="B25" s="125"/>
      <c r="C25" s="63">
        <v>0</v>
      </c>
      <c r="D25" s="63">
        <v>0</v>
      </c>
      <c r="E25" s="69">
        <f t="shared" si="0"/>
        <v>0</v>
      </c>
      <c r="F25" s="63">
        <v>0</v>
      </c>
      <c r="G25" s="63">
        <v>0</v>
      </c>
      <c r="H25" s="59">
        <f t="shared" si="1"/>
        <v>0</v>
      </c>
    </row>
    <row r="26" spans="1:8" s="56" customFormat="1" ht="15">
      <c r="A26" s="68" t="s">
        <v>274</v>
      </c>
      <c r="B26" s="954"/>
      <c r="C26" s="120">
        <f>C27+C41</f>
        <v>19484</v>
      </c>
      <c r="D26" s="120">
        <f>D27+D41</f>
        <v>27061</v>
      </c>
      <c r="E26" s="120">
        <f t="shared" si="0"/>
        <v>46545</v>
      </c>
      <c r="F26" s="120">
        <f>F27+F41</f>
        <v>20797</v>
      </c>
      <c r="G26" s="120">
        <f>G27+G41</f>
        <v>114129</v>
      </c>
      <c r="H26" s="121">
        <f t="shared" si="1"/>
        <v>134926</v>
      </c>
    </row>
    <row r="27" spans="1:8" s="56" customFormat="1" ht="15">
      <c r="A27" s="68" t="s">
        <v>275</v>
      </c>
      <c r="B27" s="125"/>
      <c r="C27" s="69">
        <f>SUM(C28:C40)</f>
        <v>19484</v>
      </c>
      <c r="D27" s="69">
        <f>SUM(D28:D40)</f>
        <v>27061</v>
      </c>
      <c r="E27" s="69">
        <f t="shared" si="0"/>
        <v>46545</v>
      </c>
      <c r="F27" s="69">
        <f>SUM(F28:F40)</f>
        <v>20797</v>
      </c>
      <c r="G27" s="69">
        <f>SUM(G28:G40)</f>
        <v>114129</v>
      </c>
      <c r="H27" s="59">
        <f t="shared" si="1"/>
        <v>134926</v>
      </c>
    </row>
    <row r="28" spans="1:8">
      <c r="A28" s="34" t="s">
        <v>276</v>
      </c>
      <c r="B28" s="39"/>
      <c r="C28" s="63">
        <v>9443</v>
      </c>
      <c r="D28" s="63">
        <v>12639</v>
      </c>
      <c r="E28" s="60">
        <f t="shared" si="0"/>
        <v>22082</v>
      </c>
      <c r="F28" s="63">
        <v>9193</v>
      </c>
      <c r="G28" s="63">
        <v>100465</v>
      </c>
      <c r="H28" s="62">
        <f t="shared" si="1"/>
        <v>109658</v>
      </c>
    </row>
    <row r="29" spans="1:8">
      <c r="A29" s="34" t="s">
        <v>277</v>
      </c>
      <c r="B29" s="39"/>
      <c r="C29" s="63">
        <v>0</v>
      </c>
      <c r="D29" s="63">
        <v>0</v>
      </c>
      <c r="E29" s="60">
        <f t="shared" si="0"/>
        <v>0</v>
      </c>
      <c r="F29" s="63">
        <v>1263</v>
      </c>
      <c r="G29" s="63">
        <v>0</v>
      </c>
      <c r="H29" s="62">
        <f t="shared" si="1"/>
        <v>1263</v>
      </c>
    </row>
    <row r="30" spans="1:8">
      <c r="A30" s="34" t="s">
        <v>278</v>
      </c>
      <c r="B30" s="39"/>
      <c r="C30" s="63">
        <v>0</v>
      </c>
      <c r="D30" s="63">
        <v>0</v>
      </c>
      <c r="E30" s="60">
        <f t="shared" si="0"/>
        <v>0</v>
      </c>
      <c r="F30" s="63">
        <v>0</v>
      </c>
      <c r="G30" s="63">
        <v>0</v>
      </c>
      <c r="H30" s="62">
        <f t="shared" si="1"/>
        <v>0</v>
      </c>
    </row>
    <row r="31" spans="1:8">
      <c r="A31" s="34" t="s">
        <v>279</v>
      </c>
      <c r="B31" s="39"/>
      <c r="C31" s="63">
        <v>1266</v>
      </c>
      <c r="D31" s="63">
        <v>0</v>
      </c>
      <c r="E31" s="60">
        <f t="shared" si="0"/>
        <v>1266</v>
      </c>
      <c r="F31" s="63">
        <v>1475</v>
      </c>
      <c r="G31" s="63">
        <v>0</v>
      </c>
      <c r="H31" s="62">
        <f t="shared" si="1"/>
        <v>1475</v>
      </c>
    </row>
    <row r="32" spans="1:8">
      <c r="A32" s="34" t="s">
        <v>280</v>
      </c>
      <c r="B32" s="39"/>
      <c r="C32" s="63">
        <v>0</v>
      </c>
      <c r="D32" s="63">
        <v>0</v>
      </c>
      <c r="E32" s="60">
        <f t="shared" si="0"/>
        <v>0</v>
      </c>
      <c r="F32" s="63">
        <v>0</v>
      </c>
      <c r="G32" s="63">
        <v>0</v>
      </c>
      <c r="H32" s="62">
        <f t="shared" si="1"/>
        <v>0</v>
      </c>
    </row>
    <row r="33" spans="1:8">
      <c r="A33" s="34" t="s">
        <v>281</v>
      </c>
      <c r="B33" s="39"/>
      <c r="C33" s="63">
        <v>0</v>
      </c>
      <c r="D33" s="63">
        <v>0</v>
      </c>
      <c r="E33" s="60">
        <f t="shared" si="0"/>
        <v>0</v>
      </c>
      <c r="F33" s="63">
        <v>0</v>
      </c>
      <c r="G33" s="63">
        <v>0</v>
      </c>
      <c r="H33" s="62">
        <f t="shared" si="1"/>
        <v>0</v>
      </c>
    </row>
    <row r="34" spans="1:8">
      <c r="A34" s="34" t="s">
        <v>282</v>
      </c>
      <c r="B34" s="39"/>
      <c r="C34" s="63">
        <v>4019</v>
      </c>
      <c r="D34" s="63">
        <v>0</v>
      </c>
      <c r="E34" s="60">
        <f t="shared" si="0"/>
        <v>4019</v>
      </c>
      <c r="F34" s="63">
        <v>4022</v>
      </c>
      <c r="G34" s="63">
        <v>0</v>
      </c>
      <c r="H34" s="62">
        <f t="shared" si="1"/>
        <v>4022</v>
      </c>
    </row>
    <row r="35" spans="1:8" ht="15.75" customHeight="1">
      <c r="A35" s="34" t="s">
        <v>283</v>
      </c>
      <c r="B35" s="39"/>
      <c r="C35" s="63">
        <v>7</v>
      </c>
      <c r="D35" s="63">
        <v>0</v>
      </c>
      <c r="E35" s="60">
        <f t="shared" si="0"/>
        <v>7</v>
      </c>
      <c r="F35" s="63">
        <v>7</v>
      </c>
      <c r="G35" s="63">
        <v>0</v>
      </c>
      <c r="H35" s="62">
        <f t="shared" si="1"/>
        <v>7</v>
      </c>
    </row>
    <row r="36" spans="1:8">
      <c r="A36" s="34" t="s">
        <v>284</v>
      </c>
      <c r="B36" s="39"/>
      <c r="C36" s="63">
        <v>4605</v>
      </c>
      <c r="D36" s="63">
        <v>14422</v>
      </c>
      <c r="E36" s="60">
        <f t="shared" si="0"/>
        <v>19027</v>
      </c>
      <c r="F36" s="63">
        <v>4693</v>
      </c>
      <c r="G36" s="63">
        <v>13664</v>
      </c>
      <c r="H36" s="62">
        <f t="shared" si="1"/>
        <v>18357</v>
      </c>
    </row>
    <row r="37" spans="1:8">
      <c r="A37" s="34" t="s">
        <v>285</v>
      </c>
      <c r="B37" s="39"/>
      <c r="C37" s="63">
        <v>144</v>
      </c>
      <c r="D37" s="63">
        <v>0</v>
      </c>
      <c r="E37" s="60">
        <f t="shared" si="0"/>
        <v>144</v>
      </c>
      <c r="F37" s="63">
        <v>144</v>
      </c>
      <c r="G37" s="63">
        <v>0</v>
      </c>
      <c r="H37" s="62">
        <f t="shared" si="1"/>
        <v>144</v>
      </c>
    </row>
    <row r="38" spans="1:8">
      <c r="A38" s="34" t="s">
        <v>286</v>
      </c>
      <c r="B38" s="39"/>
      <c r="C38" s="63">
        <v>0</v>
      </c>
      <c r="D38" s="63">
        <v>0</v>
      </c>
      <c r="E38" s="60">
        <f t="shared" si="0"/>
        <v>0</v>
      </c>
      <c r="F38" s="63">
        <v>0</v>
      </c>
      <c r="G38" s="63">
        <v>0</v>
      </c>
      <c r="H38" s="62">
        <f t="shared" si="1"/>
        <v>0</v>
      </c>
    </row>
    <row r="39" spans="1:8">
      <c r="A39" s="34" t="s">
        <v>287</v>
      </c>
      <c r="B39" s="39"/>
      <c r="C39" s="63">
        <v>0</v>
      </c>
      <c r="D39" s="63">
        <v>0</v>
      </c>
      <c r="E39" s="60">
        <f t="shared" si="0"/>
        <v>0</v>
      </c>
      <c r="F39" s="63">
        <v>0</v>
      </c>
      <c r="G39" s="63">
        <v>0</v>
      </c>
      <c r="H39" s="62">
        <f t="shared" si="1"/>
        <v>0</v>
      </c>
    </row>
    <row r="40" spans="1:8">
      <c r="A40" s="34" t="s">
        <v>288</v>
      </c>
      <c r="B40" s="39"/>
      <c r="C40" s="63">
        <v>0</v>
      </c>
      <c r="D40" s="63">
        <v>0</v>
      </c>
      <c r="E40" s="60">
        <f t="shared" si="0"/>
        <v>0</v>
      </c>
      <c r="F40" s="63">
        <v>0</v>
      </c>
      <c r="G40" s="63">
        <v>0</v>
      </c>
      <c r="H40" s="62">
        <f t="shared" si="1"/>
        <v>0</v>
      </c>
    </row>
    <row r="41" spans="1:8" s="56" customFormat="1" ht="15">
      <c r="A41" s="68" t="s">
        <v>289</v>
      </c>
      <c r="B41" s="125"/>
      <c r="C41" s="69">
        <f>SUM(C42:C43)</f>
        <v>0</v>
      </c>
      <c r="D41" s="69">
        <f>SUM(D42:D43)</f>
        <v>0</v>
      </c>
      <c r="E41" s="69">
        <f t="shared" si="0"/>
        <v>0</v>
      </c>
      <c r="F41" s="69">
        <f>SUM(F42:F43)</f>
        <v>0</v>
      </c>
      <c r="G41" s="69">
        <f>SUM(G42:G43)</f>
        <v>0</v>
      </c>
      <c r="H41" s="59">
        <f t="shared" si="1"/>
        <v>0</v>
      </c>
    </row>
    <row r="42" spans="1:8">
      <c r="A42" s="34" t="s">
        <v>290</v>
      </c>
      <c r="B42" s="39"/>
      <c r="C42" s="63">
        <v>0</v>
      </c>
      <c r="D42" s="63">
        <v>0</v>
      </c>
      <c r="E42" s="60">
        <f t="shared" si="0"/>
        <v>0</v>
      </c>
      <c r="F42" s="63">
        <v>0</v>
      </c>
      <c r="G42" s="63">
        <v>0</v>
      </c>
      <c r="H42" s="62">
        <f t="shared" si="1"/>
        <v>0</v>
      </c>
    </row>
    <row r="43" spans="1:8">
      <c r="A43" s="34" t="s">
        <v>291</v>
      </c>
      <c r="B43" s="39"/>
      <c r="C43" s="63">
        <v>0</v>
      </c>
      <c r="D43" s="63">
        <v>0</v>
      </c>
      <c r="E43" s="60">
        <f t="shared" si="0"/>
        <v>0</v>
      </c>
      <c r="F43" s="63">
        <v>0</v>
      </c>
      <c r="G43" s="63">
        <v>0</v>
      </c>
      <c r="H43" s="62">
        <f t="shared" si="1"/>
        <v>0</v>
      </c>
    </row>
    <row r="44" spans="1:8" s="56" customFormat="1" ht="15">
      <c r="A44" s="68" t="s">
        <v>292</v>
      </c>
      <c r="B44" s="951"/>
      <c r="C44" s="120">
        <f>C45+C49</f>
        <v>30498</v>
      </c>
      <c r="D44" s="120">
        <f>D45+D49</f>
        <v>1630243</v>
      </c>
      <c r="E44" s="120">
        <f t="shared" si="0"/>
        <v>1660741</v>
      </c>
      <c r="F44" s="120">
        <f>F45+F49</f>
        <v>124182</v>
      </c>
      <c r="G44" s="120">
        <f>G45+G49</f>
        <v>1146495</v>
      </c>
      <c r="H44" s="121">
        <f t="shared" si="1"/>
        <v>1270677</v>
      </c>
    </row>
    <row r="45" spans="1:8" s="56" customFormat="1" ht="15">
      <c r="A45" s="68" t="s">
        <v>293</v>
      </c>
      <c r="B45" s="951"/>
      <c r="C45" s="120">
        <f>SUM(C46:C48)</f>
        <v>0</v>
      </c>
      <c r="D45" s="120">
        <f>SUM(D46:D48)</f>
        <v>0</v>
      </c>
      <c r="E45" s="120">
        <f t="shared" si="0"/>
        <v>0</v>
      </c>
      <c r="F45" s="120">
        <f>SUM(F46:F48)</f>
        <v>0</v>
      </c>
      <c r="G45" s="120">
        <f>SUM(G46:G48)</f>
        <v>0</v>
      </c>
      <c r="H45" s="121">
        <f t="shared" si="1"/>
        <v>0</v>
      </c>
    </row>
    <row r="46" spans="1:8">
      <c r="A46" s="34" t="s">
        <v>294</v>
      </c>
      <c r="B46" s="122"/>
      <c r="C46" s="63">
        <v>0</v>
      </c>
      <c r="D46" s="63">
        <v>0</v>
      </c>
      <c r="E46" s="123">
        <f t="shared" si="0"/>
        <v>0</v>
      </c>
      <c r="F46" s="63">
        <v>0</v>
      </c>
      <c r="G46" s="63">
        <v>0</v>
      </c>
      <c r="H46" s="124">
        <f>F46+G46</f>
        <v>0</v>
      </c>
    </row>
    <row r="47" spans="1:8">
      <c r="A47" s="34" t="s">
        <v>295</v>
      </c>
      <c r="B47" s="122"/>
      <c r="C47" s="63">
        <v>0</v>
      </c>
      <c r="D47" s="63">
        <v>0</v>
      </c>
      <c r="E47" s="123">
        <f t="shared" si="0"/>
        <v>0</v>
      </c>
      <c r="F47" s="63">
        <v>0</v>
      </c>
      <c r="G47" s="63">
        <v>0</v>
      </c>
      <c r="H47" s="124">
        <f>F47+G47</f>
        <v>0</v>
      </c>
    </row>
    <row r="48" spans="1:8">
      <c r="A48" s="34" t="s">
        <v>296</v>
      </c>
      <c r="B48" s="122"/>
      <c r="C48" s="63">
        <v>0</v>
      </c>
      <c r="D48" s="63">
        <v>0</v>
      </c>
      <c r="E48" s="123">
        <f t="shared" si="0"/>
        <v>0</v>
      </c>
      <c r="F48" s="63">
        <v>0</v>
      </c>
      <c r="G48" s="63">
        <v>0</v>
      </c>
      <c r="H48" s="124">
        <f>F48+G48</f>
        <v>0</v>
      </c>
    </row>
    <row r="49" spans="1:8" s="56" customFormat="1" ht="15">
      <c r="A49" s="68" t="s">
        <v>297</v>
      </c>
      <c r="B49" s="951"/>
      <c r="C49" s="120">
        <f>C50+C53+C58+C65+C68+C71</f>
        <v>30498</v>
      </c>
      <c r="D49" s="120">
        <f>D50+D53+D58+D65+D68+D71</f>
        <v>1630243</v>
      </c>
      <c r="E49" s="120">
        <f t="shared" si="0"/>
        <v>1660741</v>
      </c>
      <c r="F49" s="120">
        <f>F50+F53+F58+F65+F68+F71</f>
        <v>124182</v>
      </c>
      <c r="G49" s="120">
        <f>G50+G53+G58+G65+G68+G71</f>
        <v>1146495</v>
      </c>
      <c r="H49" s="121">
        <f t="shared" si="1"/>
        <v>1270677</v>
      </c>
    </row>
    <row r="50" spans="1:8">
      <c r="A50" s="34" t="s">
        <v>298</v>
      </c>
      <c r="B50" s="39"/>
      <c r="C50" s="60">
        <f>SUM(C51:C52)</f>
        <v>0</v>
      </c>
      <c r="D50" s="60">
        <f>SUM(D51:D52)</f>
        <v>0</v>
      </c>
      <c r="E50" s="60">
        <f t="shared" si="0"/>
        <v>0</v>
      </c>
      <c r="F50" s="60">
        <f>SUM(F51:F52)</f>
        <v>27982</v>
      </c>
      <c r="G50" s="60">
        <f>SUM(G51:G52)</f>
        <v>26460</v>
      </c>
      <c r="H50" s="62">
        <f t="shared" si="1"/>
        <v>54442</v>
      </c>
    </row>
    <row r="51" spans="1:8">
      <c r="A51" s="34" t="s">
        <v>299</v>
      </c>
      <c r="B51" s="39"/>
      <c r="C51" s="63">
        <v>0</v>
      </c>
      <c r="D51" s="63">
        <v>0</v>
      </c>
      <c r="E51" s="60">
        <f t="shared" si="0"/>
        <v>0</v>
      </c>
      <c r="F51" s="63">
        <v>0</v>
      </c>
      <c r="G51" s="63">
        <v>26460</v>
      </c>
      <c r="H51" s="62">
        <f t="shared" si="1"/>
        <v>26460</v>
      </c>
    </row>
    <row r="52" spans="1:8">
      <c r="A52" s="34" t="s">
        <v>300</v>
      </c>
      <c r="B52" s="39"/>
      <c r="C52" s="63">
        <v>0</v>
      </c>
      <c r="D52" s="63">
        <v>0</v>
      </c>
      <c r="E52" s="60">
        <f t="shared" si="0"/>
        <v>0</v>
      </c>
      <c r="F52" s="63">
        <v>27982</v>
      </c>
      <c r="G52" s="63">
        <v>0</v>
      </c>
      <c r="H52" s="62">
        <f t="shared" si="1"/>
        <v>27982</v>
      </c>
    </row>
    <row r="53" spans="1:8">
      <c r="A53" s="34" t="s">
        <v>301</v>
      </c>
      <c r="B53" s="39"/>
      <c r="C53" s="60">
        <f>SUM(C54:C57)</f>
        <v>0</v>
      </c>
      <c r="D53" s="60">
        <f>SUM(D54:D57)</f>
        <v>1224589</v>
      </c>
      <c r="E53" s="60">
        <f t="shared" si="0"/>
        <v>1224589</v>
      </c>
      <c r="F53" s="60">
        <f>SUM(F54:F57)</f>
        <v>0</v>
      </c>
      <c r="G53" s="60">
        <f>SUM(G54:G57)</f>
        <v>860540</v>
      </c>
      <c r="H53" s="62">
        <f t="shared" si="1"/>
        <v>860540</v>
      </c>
    </row>
    <row r="54" spans="1:8">
      <c r="A54" s="34" t="s">
        <v>302</v>
      </c>
      <c r="B54" s="39"/>
      <c r="C54" s="63">
        <v>0</v>
      </c>
      <c r="D54" s="63">
        <v>611979</v>
      </c>
      <c r="E54" s="60">
        <f t="shared" si="0"/>
        <v>611979</v>
      </c>
      <c r="F54" s="63">
        <v>0</v>
      </c>
      <c r="G54" s="63">
        <v>430009</v>
      </c>
      <c r="H54" s="62">
        <f t="shared" si="1"/>
        <v>430009</v>
      </c>
    </row>
    <row r="55" spans="1:8">
      <c r="A55" s="34" t="s">
        <v>303</v>
      </c>
      <c r="B55" s="39"/>
      <c r="C55" s="63">
        <v>0</v>
      </c>
      <c r="D55" s="63">
        <v>612610</v>
      </c>
      <c r="E55" s="60">
        <f t="shared" si="0"/>
        <v>612610</v>
      </c>
      <c r="F55" s="63">
        <v>0</v>
      </c>
      <c r="G55" s="63">
        <v>430531</v>
      </c>
      <c r="H55" s="62">
        <f t="shared" si="1"/>
        <v>430531</v>
      </c>
    </row>
    <row r="56" spans="1:8">
      <c r="A56" s="34" t="s">
        <v>304</v>
      </c>
      <c r="B56" s="39"/>
      <c r="C56" s="63">
        <v>0</v>
      </c>
      <c r="D56" s="63">
        <v>0</v>
      </c>
      <c r="E56" s="60">
        <f t="shared" si="0"/>
        <v>0</v>
      </c>
      <c r="F56" s="63">
        <v>0</v>
      </c>
      <c r="G56" s="63">
        <v>0</v>
      </c>
      <c r="H56" s="62">
        <f t="shared" si="1"/>
        <v>0</v>
      </c>
    </row>
    <row r="57" spans="1:8">
      <c r="A57" s="34" t="s">
        <v>305</v>
      </c>
      <c r="B57" s="39"/>
      <c r="C57" s="63">
        <v>0</v>
      </c>
      <c r="D57" s="63">
        <v>0</v>
      </c>
      <c r="E57" s="60">
        <f t="shared" si="0"/>
        <v>0</v>
      </c>
      <c r="F57" s="63">
        <v>0</v>
      </c>
      <c r="G57" s="63">
        <v>0</v>
      </c>
      <c r="H57" s="62">
        <f t="shared" si="1"/>
        <v>0</v>
      </c>
    </row>
    <row r="58" spans="1:8">
      <c r="A58" s="34" t="s">
        <v>306</v>
      </c>
      <c r="B58" s="39"/>
      <c r="C58" s="60">
        <f>SUM(C59:C64)</f>
        <v>30498</v>
      </c>
      <c r="D58" s="60">
        <f>SUM(D59:D64)</f>
        <v>402008</v>
      </c>
      <c r="E58" s="60">
        <f t="shared" si="0"/>
        <v>432506</v>
      </c>
      <c r="F58" s="60">
        <f>SUM(F59:F64)</f>
        <v>96200</v>
      </c>
      <c r="G58" s="60">
        <f>SUM(G59:G64)</f>
        <v>256517</v>
      </c>
      <c r="H58" s="62">
        <f t="shared" si="1"/>
        <v>352717</v>
      </c>
    </row>
    <row r="59" spans="1:8">
      <c r="A59" s="34" t="s">
        <v>307</v>
      </c>
      <c r="B59" s="39"/>
      <c r="C59" s="63">
        <v>15249</v>
      </c>
      <c r="D59" s="63">
        <v>199156</v>
      </c>
      <c r="E59" s="60">
        <f t="shared" si="0"/>
        <v>214405</v>
      </c>
      <c r="F59" s="63">
        <v>48100</v>
      </c>
      <c r="G59" s="63">
        <v>128217</v>
      </c>
      <c r="H59" s="62">
        <f t="shared" si="1"/>
        <v>176317</v>
      </c>
    </row>
    <row r="60" spans="1:8">
      <c r="A60" s="34" t="s">
        <v>308</v>
      </c>
      <c r="B60" s="39"/>
      <c r="C60" s="63">
        <v>15249</v>
      </c>
      <c r="D60" s="63">
        <v>202852</v>
      </c>
      <c r="E60" s="60">
        <f t="shared" si="0"/>
        <v>218101</v>
      </c>
      <c r="F60" s="63">
        <v>48100</v>
      </c>
      <c r="G60" s="63">
        <v>128300</v>
      </c>
      <c r="H60" s="62">
        <f t="shared" si="1"/>
        <v>176400</v>
      </c>
    </row>
    <row r="61" spans="1:8">
      <c r="A61" s="34" t="s">
        <v>309</v>
      </c>
      <c r="B61" s="39"/>
      <c r="C61" s="63">
        <v>0</v>
      </c>
      <c r="D61" s="63">
        <v>0</v>
      </c>
      <c r="E61" s="60">
        <f t="shared" si="0"/>
        <v>0</v>
      </c>
      <c r="F61" s="63">
        <v>0</v>
      </c>
      <c r="G61" s="63">
        <v>0</v>
      </c>
      <c r="H61" s="62">
        <f t="shared" si="1"/>
        <v>0</v>
      </c>
    </row>
    <row r="62" spans="1:8">
      <c r="A62" s="34" t="s">
        <v>310</v>
      </c>
      <c r="B62" s="39"/>
      <c r="C62" s="63">
        <v>0</v>
      </c>
      <c r="D62" s="63">
        <v>0</v>
      </c>
      <c r="E62" s="60">
        <f t="shared" si="0"/>
        <v>0</v>
      </c>
      <c r="F62" s="63">
        <v>0</v>
      </c>
      <c r="G62" s="63">
        <v>0</v>
      </c>
      <c r="H62" s="62">
        <f t="shared" si="1"/>
        <v>0</v>
      </c>
    </row>
    <row r="63" spans="1:8">
      <c r="A63" s="34" t="s">
        <v>311</v>
      </c>
      <c r="B63" s="39"/>
      <c r="C63" s="63">
        <v>0</v>
      </c>
      <c r="D63" s="63">
        <v>0</v>
      </c>
      <c r="E63" s="60">
        <f t="shared" si="0"/>
        <v>0</v>
      </c>
      <c r="F63" s="63">
        <v>0</v>
      </c>
      <c r="G63" s="63">
        <v>0</v>
      </c>
      <c r="H63" s="62">
        <f t="shared" si="1"/>
        <v>0</v>
      </c>
    </row>
    <row r="64" spans="1:8">
      <c r="A64" s="34" t="s">
        <v>312</v>
      </c>
      <c r="B64" s="39"/>
      <c r="C64" s="63">
        <v>0</v>
      </c>
      <c r="D64" s="63">
        <v>0</v>
      </c>
      <c r="E64" s="60">
        <f t="shared" si="0"/>
        <v>0</v>
      </c>
      <c r="F64" s="63">
        <v>0</v>
      </c>
      <c r="G64" s="63">
        <v>0</v>
      </c>
      <c r="H64" s="62">
        <f t="shared" si="1"/>
        <v>0</v>
      </c>
    </row>
    <row r="65" spans="1:8">
      <c r="A65" s="34" t="s">
        <v>313</v>
      </c>
      <c r="B65" s="39"/>
      <c r="C65" s="60">
        <f>SUM(C66:C67)</f>
        <v>0</v>
      </c>
      <c r="D65" s="60">
        <f>SUM(D66:D67)</f>
        <v>0</v>
      </c>
      <c r="E65" s="60">
        <f t="shared" si="0"/>
        <v>0</v>
      </c>
      <c r="F65" s="60">
        <f>SUM(F66:F67)</f>
        <v>0</v>
      </c>
      <c r="G65" s="60">
        <f>SUM(G66:G67)</f>
        <v>0</v>
      </c>
      <c r="H65" s="62">
        <f t="shared" si="1"/>
        <v>0</v>
      </c>
    </row>
    <row r="66" spans="1:8">
      <c r="A66" s="34" t="s">
        <v>314</v>
      </c>
      <c r="B66" s="39"/>
      <c r="C66" s="63">
        <v>0</v>
      </c>
      <c r="D66" s="63">
        <v>0</v>
      </c>
      <c r="E66" s="60">
        <f t="shared" si="0"/>
        <v>0</v>
      </c>
      <c r="F66" s="63">
        <v>0</v>
      </c>
      <c r="G66" s="63">
        <v>0</v>
      </c>
      <c r="H66" s="62">
        <f t="shared" si="1"/>
        <v>0</v>
      </c>
    </row>
    <row r="67" spans="1:8">
      <c r="A67" s="34" t="s">
        <v>315</v>
      </c>
      <c r="B67" s="39"/>
      <c r="C67" s="63">
        <v>0</v>
      </c>
      <c r="D67" s="63">
        <v>0</v>
      </c>
      <c r="E67" s="60">
        <f t="shared" si="0"/>
        <v>0</v>
      </c>
      <c r="F67" s="63">
        <v>0</v>
      </c>
      <c r="G67" s="63">
        <v>0</v>
      </c>
      <c r="H67" s="62">
        <f t="shared" si="1"/>
        <v>0</v>
      </c>
    </row>
    <row r="68" spans="1:8">
      <c r="A68" s="34" t="s">
        <v>316</v>
      </c>
      <c r="B68" s="39"/>
      <c r="C68" s="60">
        <f>SUM(C69:C70)</f>
        <v>0</v>
      </c>
      <c r="D68" s="60">
        <f>SUM(D69:D70)</f>
        <v>0</v>
      </c>
      <c r="E68" s="60">
        <f t="shared" si="0"/>
        <v>0</v>
      </c>
      <c r="F68" s="60">
        <f>SUM(F69:F70)</f>
        <v>0</v>
      </c>
      <c r="G68" s="60">
        <f>SUM(G69:G70)</f>
        <v>0</v>
      </c>
      <c r="H68" s="62">
        <f t="shared" si="1"/>
        <v>0</v>
      </c>
    </row>
    <row r="69" spans="1:8">
      <c r="A69" s="34" t="s">
        <v>317</v>
      </c>
      <c r="B69" s="39"/>
      <c r="C69" s="63">
        <v>0</v>
      </c>
      <c r="D69" s="63">
        <v>0</v>
      </c>
      <c r="E69" s="60">
        <f t="shared" si="0"/>
        <v>0</v>
      </c>
      <c r="F69" s="63">
        <v>0</v>
      </c>
      <c r="G69" s="63">
        <v>0</v>
      </c>
      <c r="H69" s="62">
        <f t="shared" si="1"/>
        <v>0</v>
      </c>
    </row>
    <row r="70" spans="1:8">
      <c r="A70" s="34" t="s">
        <v>318</v>
      </c>
      <c r="B70" s="39"/>
      <c r="C70" s="63">
        <v>0</v>
      </c>
      <c r="D70" s="63">
        <v>0</v>
      </c>
      <c r="E70" s="60">
        <f t="shared" si="0"/>
        <v>0</v>
      </c>
      <c r="F70" s="63">
        <v>0</v>
      </c>
      <c r="G70" s="63">
        <v>0</v>
      </c>
      <c r="H70" s="62">
        <f t="shared" si="1"/>
        <v>0</v>
      </c>
    </row>
    <row r="71" spans="1:8">
      <c r="A71" s="34" t="s">
        <v>319</v>
      </c>
      <c r="B71" s="39"/>
      <c r="C71" s="63">
        <v>0</v>
      </c>
      <c r="D71" s="63">
        <v>3646</v>
      </c>
      <c r="E71" s="60">
        <f t="shared" si="0"/>
        <v>3646</v>
      </c>
      <c r="F71" s="63">
        <v>0</v>
      </c>
      <c r="G71" s="63">
        <v>2978</v>
      </c>
      <c r="H71" s="62">
        <f t="shared" si="1"/>
        <v>2978</v>
      </c>
    </row>
    <row r="72" spans="1:8" s="56" customFormat="1" ht="15">
      <c r="A72" s="68" t="s">
        <v>320</v>
      </c>
      <c r="B72" s="125"/>
      <c r="C72" s="69">
        <f>C73+C82+C90</f>
        <v>16626042</v>
      </c>
      <c r="D72" s="69">
        <f>D73+D82+D90</f>
        <v>69085914</v>
      </c>
      <c r="E72" s="69">
        <f t="shared" si="0"/>
        <v>85711956</v>
      </c>
      <c r="F72" s="69">
        <f>F73+F82+F90</f>
        <v>16902008</v>
      </c>
      <c r="G72" s="69">
        <f>G73+G82+G90</f>
        <v>63728982</v>
      </c>
      <c r="H72" s="59">
        <f t="shared" si="1"/>
        <v>80630990</v>
      </c>
    </row>
    <row r="73" spans="1:8" s="56" customFormat="1" ht="15">
      <c r="A73" s="68" t="s">
        <v>321</v>
      </c>
      <c r="B73" s="125"/>
      <c r="C73" s="69">
        <f>SUM(C74:C81)</f>
        <v>817138</v>
      </c>
      <c r="D73" s="69">
        <f>SUM(D74:D81)</f>
        <v>3916250</v>
      </c>
      <c r="E73" s="69">
        <f t="shared" si="0"/>
        <v>4733388</v>
      </c>
      <c r="F73" s="69">
        <f>SUM(F74:F81)</f>
        <v>995814</v>
      </c>
      <c r="G73" s="69">
        <f>SUM(G74:G81)</f>
        <v>1855072</v>
      </c>
      <c r="H73" s="59">
        <f t="shared" si="1"/>
        <v>2850886</v>
      </c>
    </row>
    <row r="74" spans="1:8">
      <c r="A74" s="34" t="s">
        <v>322</v>
      </c>
      <c r="B74" s="39"/>
      <c r="C74" s="63">
        <v>0</v>
      </c>
      <c r="D74" s="63">
        <v>0</v>
      </c>
      <c r="E74" s="60">
        <f t="shared" si="0"/>
        <v>0</v>
      </c>
      <c r="F74" s="63">
        <v>0</v>
      </c>
      <c r="G74" s="63">
        <v>0</v>
      </c>
      <c r="H74" s="62">
        <f t="shared" si="1"/>
        <v>0</v>
      </c>
    </row>
    <row r="75" spans="1:8">
      <c r="A75" s="34" t="s">
        <v>323</v>
      </c>
      <c r="B75" s="39"/>
      <c r="C75" s="63">
        <v>613546</v>
      </c>
      <c r="D75" s="63">
        <v>3540476</v>
      </c>
      <c r="E75" s="60">
        <f t="shared" si="0"/>
        <v>4154022</v>
      </c>
      <c r="F75" s="63">
        <v>648396</v>
      </c>
      <c r="G75" s="63">
        <v>1438208</v>
      </c>
      <c r="H75" s="62">
        <f t="shared" si="1"/>
        <v>2086604</v>
      </c>
    </row>
    <row r="76" spans="1:8">
      <c r="A76" s="34" t="s">
        <v>324</v>
      </c>
      <c r="B76" s="39"/>
      <c r="C76" s="63">
        <v>150841</v>
      </c>
      <c r="D76" s="63">
        <v>63330</v>
      </c>
      <c r="E76" s="60">
        <f t="shared" ref="E76:E90" si="2">C76+D76</f>
        <v>214171</v>
      </c>
      <c r="F76" s="63">
        <v>294667</v>
      </c>
      <c r="G76" s="63">
        <v>58165</v>
      </c>
      <c r="H76" s="62">
        <f t="shared" ref="H76:H90" si="3">F76+G76</f>
        <v>352832</v>
      </c>
    </row>
    <row r="77" spans="1:8">
      <c r="A77" s="34" t="s">
        <v>325</v>
      </c>
      <c r="B77" s="39"/>
      <c r="C77" s="63">
        <v>0</v>
      </c>
      <c r="D77" s="63">
        <v>2091</v>
      </c>
      <c r="E77" s="60">
        <f t="shared" si="2"/>
        <v>2091</v>
      </c>
      <c r="F77" s="63">
        <v>0</v>
      </c>
      <c r="G77" s="63">
        <v>1887</v>
      </c>
      <c r="H77" s="62">
        <f t="shared" si="3"/>
        <v>1887</v>
      </c>
    </row>
    <row r="78" spans="1:8">
      <c r="A78" s="34" t="s">
        <v>326</v>
      </c>
      <c r="B78" s="39"/>
      <c r="C78" s="63">
        <v>0</v>
      </c>
      <c r="D78" s="63">
        <v>0</v>
      </c>
      <c r="E78" s="60">
        <f t="shared" si="2"/>
        <v>0</v>
      </c>
      <c r="F78" s="63">
        <v>0</v>
      </c>
      <c r="G78" s="63">
        <v>0</v>
      </c>
      <c r="H78" s="62">
        <f t="shared" si="3"/>
        <v>0</v>
      </c>
    </row>
    <row r="79" spans="1:8">
      <c r="A79" s="34" t="s">
        <v>327</v>
      </c>
      <c r="B79" s="39"/>
      <c r="C79" s="63">
        <v>0</v>
      </c>
      <c r="D79" s="63">
        <v>0</v>
      </c>
      <c r="E79" s="60">
        <f t="shared" si="2"/>
        <v>0</v>
      </c>
      <c r="F79" s="63">
        <v>0</v>
      </c>
      <c r="G79" s="63">
        <v>0</v>
      </c>
      <c r="H79" s="62">
        <f t="shared" si="3"/>
        <v>0</v>
      </c>
    </row>
    <row r="80" spans="1:8">
      <c r="A80" s="34" t="s">
        <v>328</v>
      </c>
      <c r="B80" s="39"/>
      <c r="C80" s="63">
        <v>52751</v>
      </c>
      <c r="D80" s="63">
        <v>310353</v>
      </c>
      <c r="E80" s="60">
        <f t="shared" si="2"/>
        <v>363104</v>
      </c>
      <c r="F80" s="63">
        <v>52751</v>
      </c>
      <c r="G80" s="63">
        <v>356812</v>
      </c>
      <c r="H80" s="62">
        <f t="shared" si="3"/>
        <v>409563</v>
      </c>
    </row>
    <row r="81" spans="1:8">
      <c r="A81" s="34" t="s">
        <v>329</v>
      </c>
      <c r="B81" s="39"/>
      <c r="C81" s="63">
        <v>0</v>
      </c>
      <c r="D81" s="63">
        <v>0</v>
      </c>
      <c r="E81" s="60">
        <f t="shared" si="2"/>
        <v>0</v>
      </c>
      <c r="F81" s="63">
        <v>0</v>
      </c>
      <c r="G81" s="63">
        <v>0</v>
      </c>
      <c r="H81" s="62">
        <f t="shared" si="3"/>
        <v>0</v>
      </c>
    </row>
    <row r="82" spans="1:8" s="56" customFormat="1" ht="15">
      <c r="A82" s="68" t="s">
        <v>330</v>
      </c>
      <c r="B82" s="125"/>
      <c r="C82" s="69">
        <f>SUM(C83:C89)</f>
        <v>2362285</v>
      </c>
      <c r="D82" s="69">
        <f>SUM(D83:D89)</f>
        <v>5901946</v>
      </c>
      <c r="E82" s="69">
        <f t="shared" si="2"/>
        <v>8264231</v>
      </c>
      <c r="F82" s="69">
        <f>SUM(F83:F89)</f>
        <v>2304575</v>
      </c>
      <c r="G82" s="69">
        <f>SUM(G83:G89)</f>
        <v>7042065</v>
      </c>
      <c r="H82" s="59">
        <f t="shared" si="3"/>
        <v>9346640</v>
      </c>
    </row>
    <row r="83" spans="1:8">
      <c r="A83" s="34" t="s">
        <v>331</v>
      </c>
      <c r="B83" s="39"/>
      <c r="C83" s="63">
        <v>4315</v>
      </c>
      <c r="D83" s="63">
        <v>0</v>
      </c>
      <c r="E83" s="60">
        <f t="shared" si="2"/>
        <v>4315</v>
      </c>
      <c r="F83" s="63">
        <v>4315</v>
      </c>
      <c r="G83" s="63">
        <v>0</v>
      </c>
      <c r="H83" s="62">
        <f t="shared" si="3"/>
        <v>4315</v>
      </c>
    </row>
    <row r="84" spans="1:8">
      <c r="A84" s="34" t="s">
        <v>332</v>
      </c>
      <c r="B84" s="39"/>
      <c r="C84" s="63">
        <v>56785</v>
      </c>
      <c r="D84" s="63">
        <v>10175</v>
      </c>
      <c r="E84" s="60">
        <f t="shared" si="2"/>
        <v>66960</v>
      </c>
      <c r="F84" s="63">
        <v>56785</v>
      </c>
      <c r="G84" s="63">
        <v>9184</v>
      </c>
      <c r="H84" s="62">
        <f t="shared" si="3"/>
        <v>65969</v>
      </c>
    </row>
    <row r="85" spans="1:8">
      <c r="A85" s="34" t="s">
        <v>333</v>
      </c>
      <c r="B85" s="39"/>
      <c r="C85" s="63">
        <v>0</v>
      </c>
      <c r="D85" s="63">
        <v>0</v>
      </c>
      <c r="E85" s="60">
        <f t="shared" si="2"/>
        <v>0</v>
      </c>
      <c r="F85" s="63">
        <v>0</v>
      </c>
      <c r="G85" s="63">
        <v>0</v>
      </c>
      <c r="H85" s="62">
        <f t="shared" si="3"/>
        <v>0</v>
      </c>
    </row>
    <row r="86" spans="1:8">
      <c r="A86" s="34" t="s">
        <v>334</v>
      </c>
      <c r="B86" s="39"/>
      <c r="C86" s="63">
        <v>0</v>
      </c>
      <c r="D86" s="63">
        <v>0</v>
      </c>
      <c r="E86" s="60">
        <f t="shared" si="2"/>
        <v>0</v>
      </c>
      <c r="F86" s="63">
        <v>0</v>
      </c>
      <c r="G86" s="63">
        <v>0</v>
      </c>
      <c r="H86" s="62">
        <f t="shared" si="3"/>
        <v>0</v>
      </c>
    </row>
    <row r="87" spans="1:8">
      <c r="A87" s="34" t="s">
        <v>335</v>
      </c>
      <c r="B87" s="39"/>
      <c r="C87" s="63">
        <v>139120</v>
      </c>
      <c r="D87" s="63">
        <v>5630042</v>
      </c>
      <c r="E87" s="60">
        <f t="shared" si="2"/>
        <v>5769162</v>
      </c>
      <c r="F87" s="63">
        <v>129120</v>
      </c>
      <c r="G87" s="63">
        <v>6791357</v>
      </c>
      <c r="H87" s="62">
        <f t="shared" si="3"/>
        <v>6920477</v>
      </c>
    </row>
    <row r="88" spans="1:8">
      <c r="A88" s="34" t="s">
        <v>336</v>
      </c>
      <c r="B88" s="39"/>
      <c r="C88" s="63">
        <v>2162065</v>
      </c>
      <c r="D88" s="63">
        <v>261729</v>
      </c>
      <c r="E88" s="60">
        <f t="shared" si="2"/>
        <v>2423794</v>
      </c>
      <c r="F88" s="63">
        <v>2114355</v>
      </c>
      <c r="G88" s="63">
        <v>241524</v>
      </c>
      <c r="H88" s="62">
        <f t="shared" si="3"/>
        <v>2355879</v>
      </c>
    </row>
    <row r="89" spans="1:8">
      <c r="A89" s="34" t="s">
        <v>337</v>
      </c>
      <c r="B89" s="39"/>
      <c r="C89" s="63">
        <v>0</v>
      </c>
      <c r="D89" s="63">
        <v>0</v>
      </c>
      <c r="E89" s="60">
        <f t="shared" si="2"/>
        <v>0</v>
      </c>
      <c r="F89" s="63">
        <v>0</v>
      </c>
      <c r="G89" s="63">
        <v>0</v>
      </c>
      <c r="H89" s="62">
        <f t="shared" si="3"/>
        <v>0</v>
      </c>
    </row>
    <row r="90" spans="1:8" s="56" customFormat="1" ht="15">
      <c r="A90" s="68" t="s">
        <v>338</v>
      </c>
      <c r="B90" s="125"/>
      <c r="C90" s="63">
        <v>13446619</v>
      </c>
      <c r="D90" s="63">
        <v>59267718</v>
      </c>
      <c r="E90" s="69">
        <f t="shared" si="2"/>
        <v>72714337</v>
      </c>
      <c r="F90" s="63">
        <v>13601619</v>
      </c>
      <c r="G90" s="63">
        <v>54831845</v>
      </c>
      <c r="H90" s="59">
        <f t="shared" si="3"/>
        <v>68433464</v>
      </c>
    </row>
    <row r="91" spans="1:8" s="56" customFormat="1" ht="15">
      <c r="A91" s="68"/>
      <c r="B91" s="125"/>
      <c r="C91" s="125"/>
      <c r="D91" s="125"/>
      <c r="E91" s="69"/>
      <c r="F91" s="125"/>
      <c r="G91" s="125"/>
      <c r="H91" s="59"/>
    </row>
    <row r="92" spans="1:8" s="56" customFormat="1" ht="15">
      <c r="A92" s="126" t="s">
        <v>339</v>
      </c>
      <c r="B92" s="127"/>
      <c r="C92" s="73">
        <f>C6+C72</f>
        <v>16967961</v>
      </c>
      <c r="D92" s="73">
        <f>D6+D72</f>
        <v>70786634</v>
      </c>
      <c r="E92" s="73">
        <f>C92+D92</f>
        <v>87754595</v>
      </c>
      <c r="F92" s="73">
        <f>F6+F72</f>
        <v>17351931</v>
      </c>
      <c r="G92" s="73">
        <f>G6+G72</f>
        <v>65208844</v>
      </c>
      <c r="H92" s="75">
        <f>F92+G92</f>
        <v>82560775</v>
      </c>
    </row>
    <row r="93" spans="1:8">
      <c r="A93" s="76"/>
    </row>
  </sheetData>
  <sheetProtection password="CF27" sheet="1"/>
  <mergeCells count="2">
    <mergeCell ref="C2:H2"/>
    <mergeCell ref="A2:A3"/>
  </mergeCells>
  <phoneticPr fontId="0" type="noConversion"/>
  <printOptions horizontalCentered="1" verticalCentered="1"/>
  <pageMargins left="0.4" right="0.59055118110236204" top="0.7" bottom="0.55000000000000004" header="0.43307086614173201" footer="0.35433070866141703"/>
  <pageSetup paperSize="9" scale="53" orientation="portrait" r:id="rId1"/>
  <headerFooter alignWithMargins="0">
    <oddHeader>&amp;R&amp;"Times New Roman,Normal"&amp;12EK1-B</oddHeader>
    <oddFooter>&amp;C&amp;"Times New Roman,Normal"&amp;12 3</oddFooter>
  </headerFooter>
  <ignoredErrors>
    <ignoredError sqref="E38:E92 E6:E36" formula="1"/>
    <ignoredError sqref="E4:F4" unlockedFormula="1"/>
  </ignoredError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dimension ref="A1:Y92"/>
  <sheetViews>
    <sheetView view="pageBreakPreview" zoomScale="80" zoomScaleNormal="80" zoomScaleSheetLayoutView="80" workbookViewId="0">
      <pane xSplit="1" ySplit="5" topLeftCell="B6" activePane="bottomRight" state="frozen"/>
      <selection pane="topRight"/>
      <selection pane="bottomLeft"/>
      <selection pane="bottomRight"/>
    </sheetView>
  </sheetViews>
  <sheetFormatPr defaultColWidth="9.140625" defaultRowHeight="14.25"/>
  <cols>
    <col min="1" max="1" width="64.42578125" style="29" customWidth="1"/>
    <col min="2" max="2" width="6" style="29" customWidth="1"/>
    <col min="3" max="4" width="16.85546875" style="29" customWidth="1"/>
    <col min="5" max="5" width="17.5703125" style="29" customWidth="1"/>
    <col min="6" max="8" width="16.85546875" style="29" customWidth="1"/>
    <col min="9" max="16384" width="9.140625" style="29"/>
  </cols>
  <sheetData>
    <row r="1" spans="1:25" ht="19.5" customHeight="1">
      <c r="A1" s="106" t="s">
        <v>2794</v>
      </c>
      <c r="B1" s="107"/>
      <c r="C1" s="27"/>
      <c r="D1" s="27"/>
      <c r="E1" s="27"/>
      <c r="F1" s="27"/>
      <c r="G1" s="27"/>
      <c r="H1" s="108"/>
    </row>
    <row r="2" spans="1:25" ht="16.5" customHeight="1">
      <c r="A2" s="1256"/>
      <c r="B2" s="109"/>
      <c r="C2" s="1249" t="str">
        <f>assets!C4</f>
        <v>THOUSAND TURKISH LIRA</v>
      </c>
      <c r="D2" s="1250"/>
      <c r="E2" s="1250"/>
      <c r="F2" s="1250"/>
      <c r="G2" s="1250"/>
      <c r="H2" s="1251"/>
    </row>
    <row r="3" spans="1:25">
      <c r="A3" s="1257"/>
      <c r="B3" s="110"/>
      <c r="C3" s="40"/>
      <c r="D3" s="40" t="s">
        <v>100</v>
      </c>
      <c r="E3" s="42"/>
      <c r="F3" s="41"/>
      <c r="G3" s="41" t="s">
        <v>101</v>
      </c>
      <c r="H3" s="43"/>
    </row>
    <row r="4" spans="1:25" ht="15">
      <c r="A4" s="111"/>
      <c r="B4" s="112" t="s">
        <v>103</v>
      </c>
      <c r="C4" s="46"/>
      <c r="D4" s="49" t="str">
        <f>nazım!D4</f>
        <v>(31/03/2025)</v>
      </c>
      <c r="E4" s="48"/>
      <c r="F4" s="49"/>
      <c r="G4" s="49" t="str">
        <f>nazım!G4</f>
        <v>(31/12/2024)</v>
      </c>
      <c r="H4" s="50"/>
      <c r="I4" s="31"/>
      <c r="J4" s="31"/>
      <c r="K4" s="31"/>
      <c r="L4" s="31"/>
      <c r="M4" s="31"/>
      <c r="N4" s="31"/>
      <c r="O4" s="31"/>
      <c r="P4" s="31"/>
      <c r="Q4" s="31"/>
      <c r="R4" s="31"/>
      <c r="S4" s="31"/>
      <c r="T4" s="31"/>
      <c r="U4" s="31"/>
      <c r="V4" s="31"/>
      <c r="W4" s="31"/>
      <c r="X4" s="31"/>
      <c r="Y4" s="31"/>
    </row>
    <row r="5" spans="1:25" ht="18.75" customHeight="1">
      <c r="A5" s="113"/>
      <c r="B5" s="114"/>
      <c r="C5" s="99" t="s">
        <v>104</v>
      </c>
      <c r="D5" s="99" t="s">
        <v>105</v>
      </c>
      <c r="E5" s="100" t="s">
        <v>106</v>
      </c>
      <c r="F5" s="100" t="s">
        <v>104</v>
      </c>
      <c r="G5" s="99" t="s">
        <v>105</v>
      </c>
      <c r="H5" s="96" t="s">
        <v>106</v>
      </c>
    </row>
    <row r="6" spans="1:25" s="56" customFormat="1" ht="15">
      <c r="A6" s="68" t="s">
        <v>340</v>
      </c>
      <c r="B6" s="117"/>
      <c r="C6" s="69">
        <f>nazım!C6</f>
        <v>341919</v>
      </c>
      <c r="D6" s="69">
        <f>nazım!D6</f>
        <v>1700720</v>
      </c>
      <c r="E6" s="69">
        <f>nazım!E6</f>
        <v>2042639</v>
      </c>
      <c r="F6" s="118">
        <f>nazım!F6</f>
        <v>449923</v>
      </c>
      <c r="G6" s="118">
        <f>nazım!G6</f>
        <v>1479862</v>
      </c>
      <c r="H6" s="55">
        <f>nazım!H6</f>
        <v>1929785</v>
      </c>
    </row>
    <row r="7" spans="1:25" s="56" customFormat="1" ht="15" customHeight="1">
      <c r="A7" s="68" t="s">
        <v>341</v>
      </c>
      <c r="B7" s="954"/>
      <c r="C7" s="69">
        <f>nazım!C7</f>
        <v>291937</v>
      </c>
      <c r="D7" s="69">
        <f>nazım!D7</f>
        <v>43416</v>
      </c>
      <c r="E7" s="69">
        <f>nazım!E7</f>
        <v>335353</v>
      </c>
      <c r="F7" s="69">
        <f>nazım!F7</f>
        <v>304944</v>
      </c>
      <c r="G7" s="69">
        <f>nazım!G7</f>
        <v>219238</v>
      </c>
      <c r="H7" s="59">
        <f>nazım!H7</f>
        <v>524182</v>
      </c>
    </row>
    <row r="8" spans="1:25" s="56" customFormat="1" ht="15">
      <c r="A8" s="68" t="s">
        <v>342</v>
      </c>
      <c r="B8" s="125"/>
      <c r="C8" s="69">
        <f>nazım!C8</f>
        <v>291937</v>
      </c>
      <c r="D8" s="69">
        <f>nazım!D8</f>
        <v>43416</v>
      </c>
      <c r="E8" s="69">
        <f>nazım!E8</f>
        <v>335353</v>
      </c>
      <c r="F8" s="69">
        <f>nazım!F8</f>
        <v>304944</v>
      </c>
      <c r="G8" s="69">
        <f>nazım!G8</f>
        <v>168293</v>
      </c>
      <c r="H8" s="59">
        <f>nazım!H8</f>
        <v>473237</v>
      </c>
    </row>
    <row r="9" spans="1:25">
      <c r="A9" s="34" t="s">
        <v>343</v>
      </c>
      <c r="B9" s="39"/>
      <c r="C9" s="81">
        <f>nazım!C9</f>
        <v>288871</v>
      </c>
      <c r="D9" s="81">
        <f>nazım!D9</f>
        <v>43416</v>
      </c>
      <c r="E9" s="60">
        <f>nazım!E9</f>
        <v>332287</v>
      </c>
      <c r="F9" s="81">
        <f>nazım!F9</f>
        <v>291826</v>
      </c>
      <c r="G9" s="81">
        <f>nazım!G9</f>
        <v>163649</v>
      </c>
      <c r="H9" s="62">
        <f>nazım!H9</f>
        <v>455475</v>
      </c>
    </row>
    <row r="10" spans="1:25">
      <c r="A10" s="34" t="s">
        <v>344</v>
      </c>
      <c r="B10" s="39"/>
      <c r="C10" s="81">
        <f>nazım!C10</f>
        <v>546</v>
      </c>
      <c r="D10" s="81">
        <f>nazım!D10</f>
        <v>0</v>
      </c>
      <c r="E10" s="60">
        <f>nazım!E10</f>
        <v>546</v>
      </c>
      <c r="F10" s="81">
        <f>nazım!F10</f>
        <v>548</v>
      </c>
      <c r="G10" s="81">
        <f>nazım!G10</f>
        <v>0</v>
      </c>
      <c r="H10" s="62">
        <f>nazım!H10</f>
        <v>548</v>
      </c>
    </row>
    <row r="11" spans="1:25">
      <c r="A11" s="34" t="s">
        <v>345</v>
      </c>
      <c r="B11" s="39"/>
      <c r="C11" s="81">
        <f>nazım!C11</f>
        <v>2520</v>
      </c>
      <c r="D11" s="81">
        <f>nazım!D11</f>
        <v>0</v>
      </c>
      <c r="E11" s="60">
        <f>nazım!E11</f>
        <v>2520</v>
      </c>
      <c r="F11" s="81">
        <f>nazım!F11</f>
        <v>12570</v>
      </c>
      <c r="G11" s="81">
        <f>nazım!G11</f>
        <v>4644</v>
      </c>
      <c r="H11" s="62">
        <f>nazım!H11</f>
        <v>17214</v>
      </c>
    </row>
    <row r="12" spans="1:25" s="56" customFormat="1" ht="15">
      <c r="A12" s="68" t="s">
        <v>346</v>
      </c>
      <c r="B12" s="125"/>
      <c r="C12" s="69">
        <f>nazım!C12</f>
        <v>0</v>
      </c>
      <c r="D12" s="69">
        <f>nazım!D12</f>
        <v>0</v>
      </c>
      <c r="E12" s="69">
        <f>nazım!E12</f>
        <v>0</v>
      </c>
      <c r="F12" s="69">
        <f>nazım!F12</f>
        <v>0</v>
      </c>
      <c r="G12" s="69">
        <f>nazım!G12</f>
        <v>0</v>
      </c>
      <c r="H12" s="59">
        <f>nazım!H12</f>
        <v>0</v>
      </c>
    </row>
    <row r="13" spans="1:25">
      <c r="A13" s="34" t="s">
        <v>347</v>
      </c>
      <c r="B13" s="39"/>
      <c r="C13" s="81">
        <f>nazım!C13</f>
        <v>0</v>
      </c>
      <c r="D13" s="81">
        <f>nazım!D13</f>
        <v>0</v>
      </c>
      <c r="E13" s="60">
        <f>nazım!E13</f>
        <v>0</v>
      </c>
      <c r="F13" s="81">
        <f>nazım!F13</f>
        <v>0</v>
      </c>
      <c r="G13" s="81">
        <f>nazım!G13</f>
        <v>0</v>
      </c>
      <c r="H13" s="62">
        <f>nazım!H13</f>
        <v>0</v>
      </c>
      <c r="K13" s="896"/>
    </row>
    <row r="14" spans="1:25">
      <c r="A14" s="34" t="s">
        <v>348</v>
      </c>
      <c r="B14" s="39"/>
      <c r="C14" s="81">
        <f>nazım!C14</f>
        <v>0</v>
      </c>
      <c r="D14" s="81">
        <f>nazım!D14</f>
        <v>0</v>
      </c>
      <c r="E14" s="60">
        <f>nazım!E14</f>
        <v>0</v>
      </c>
      <c r="F14" s="81">
        <f>nazım!F14</f>
        <v>0</v>
      </c>
      <c r="G14" s="81">
        <f>nazım!G14</f>
        <v>0</v>
      </c>
      <c r="H14" s="62">
        <f>nazım!H14</f>
        <v>0</v>
      </c>
    </row>
    <row r="15" spans="1:25" s="56" customFormat="1" ht="15">
      <c r="A15" s="68" t="s">
        <v>349</v>
      </c>
      <c r="B15" s="125"/>
      <c r="C15" s="69">
        <f>nazım!C15</f>
        <v>0</v>
      </c>
      <c r="D15" s="69">
        <f>nazım!D15</f>
        <v>0</v>
      </c>
      <c r="E15" s="69">
        <f>nazım!E15</f>
        <v>0</v>
      </c>
      <c r="F15" s="69">
        <f>nazım!F15</f>
        <v>0</v>
      </c>
      <c r="G15" s="69">
        <f>nazım!G15</f>
        <v>50945</v>
      </c>
      <c r="H15" s="59">
        <f>nazım!H15</f>
        <v>50945</v>
      </c>
    </row>
    <row r="16" spans="1:25">
      <c r="A16" s="34" t="s">
        <v>350</v>
      </c>
      <c r="B16" s="39"/>
      <c r="C16" s="81">
        <f>nazım!C16</f>
        <v>0</v>
      </c>
      <c r="D16" s="81">
        <f>nazım!D16</f>
        <v>0</v>
      </c>
      <c r="E16" s="60">
        <f>nazım!E16</f>
        <v>0</v>
      </c>
      <c r="F16" s="81">
        <f>nazım!F16</f>
        <v>0</v>
      </c>
      <c r="G16" s="81">
        <f>nazım!G16</f>
        <v>0</v>
      </c>
      <c r="H16" s="62">
        <f>nazım!H16</f>
        <v>0</v>
      </c>
    </row>
    <row r="17" spans="1:8">
      <c r="A17" s="34" t="s">
        <v>351</v>
      </c>
      <c r="B17" s="39"/>
      <c r="C17" s="81">
        <f>nazım!C17</f>
        <v>0</v>
      </c>
      <c r="D17" s="81">
        <f>nazım!D17</f>
        <v>0</v>
      </c>
      <c r="E17" s="60">
        <f>nazım!E17</f>
        <v>0</v>
      </c>
      <c r="F17" s="81">
        <f>nazım!F17</f>
        <v>0</v>
      </c>
      <c r="G17" s="81">
        <f>nazım!G17</f>
        <v>50945</v>
      </c>
      <c r="H17" s="62">
        <f>nazım!H17</f>
        <v>50945</v>
      </c>
    </row>
    <row r="18" spans="1:8" s="56" customFormat="1" ht="15">
      <c r="A18" s="68" t="s">
        <v>352</v>
      </c>
      <c r="B18" s="125"/>
      <c r="C18" s="82">
        <f>nazım!C18</f>
        <v>0</v>
      </c>
      <c r="D18" s="82">
        <f>nazım!D18</f>
        <v>0</v>
      </c>
      <c r="E18" s="69">
        <f>nazım!E18</f>
        <v>0</v>
      </c>
      <c r="F18" s="82">
        <f>nazım!F18</f>
        <v>0</v>
      </c>
      <c r="G18" s="82">
        <f>nazım!G18</f>
        <v>0</v>
      </c>
      <c r="H18" s="59">
        <f>nazım!H18</f>
        <v>0</v>
      </c>
    </row>
    <row r="19" spans="1:8" s="56" customFormat="1" ht="15">
      <c r="A19" s="68" t="s">
        <v>353</v>
      </c>
      <c r="B19" s="125"/>
      <c r="C19" s="69">
        <f>nazım!C19</f>
        <v>0</v>
      </c>
      <c r="D19" s="69">
        <f>nazım!D19</f>
        <v>0</v>
      </c>
      <c r="E19" s="69">
        <f>nazım!E19</f>
        <v>0</v>
      </c>
      <c r="F19" s="69">
        <f>nazım!F19</f>
        <v>0</v>
      </c>
      <c r="G19" s="69">
        <f>nazım!G19</f>
        <v>0</v>
      </c>
      <c r="H19" s="59">
        <f>nazım!H19</f>
        <v>0</v>
      </c>
    </row>
    <row r="20" spans="1:8">
      <c r="A20" s="34" t="s">
        <v>354</v>
      </c>
      <c r="B20" s="39"/>
      <c r="C20" s="81">
        <f>nazım!C20</f>
        <v>0</v>
      </c>
      <c r="D20" s="81">
        <f>nazım!D20</f>
        <v>0</v>
      </c>
      <c r="E20" s="60">
        <f>nazım!E20</f>
        <v>0</v>
      </c>
      <c r="F20" s="81">
        <f>nazım!F20</f>
        <v>0</v>
      </c>
      <c r="G20" s="81">
        <f>nazım!G20</f>
        <v>0</v>
      </c>
      <c r="H20" s="62">
        <f>nazım!H20</f>
        <v>0</v>
      </c>
    </row>
    <row r="21" spans="1:8">
      <c r="A21" s="34" t="s">
        <v>355</v>
      </c>
      <c r="B21" s="39"/>
      <c r="C21" s="81">
        <f>nazım!C21</f>
        <v>0</v>
      </c>
      <c r="D21" s="81">
        <f>nazım!D21</f>
        <v>0</v>
      </c>
      <c r="E21" s="60">
        <f>nazım!E21</f>
        <v>0</v>
      </c>
      <c r="F21" s="81">
        <f>nazım!F21</f>
        <v>0</v>
      </c>
      <c r="G21" s="81">
        <f>nazım!G21</f>
        <v>0</v>
      </c>
      <c r="H21" s="62">
        <f>nazım!H21</f>
        <v>0</v>
      </c>
    </row>
    <row r="22" spans="1:8" s="56" customFormat="1" ht="15">
      <c r="A22" s="810" t="s">
        <v>356</v>
      </c>
      <c r="B22" s="125"/>
      <c r="C22" s="82">
        <f>nazım!C22</f>
        <v>0</v>
      </c>
      <c r="D22" s="82">
        <f>nazım!D22</f>
        <v>0</v>
      </c>
      <c r="E22" s="69">
        <f>nazım!E22</f>
        <v>0</v>
      </c>
      <c r="F22" s="82">
        <f>nazım!F22</f>
        <v>0</v>
      </c>
      <c r="G22" s="82">
        <f>nazım!G22</f>
        <v>0</v>
      </c>
      <c r="H22" s="59">
        <f>nazım!H22</f>
        <v>0</v>
      </c>
    </row>
    <row r="23" spans="1:8" s="56" customFormat="1" ht="15">
      <c r="A23" s="68" t="s">
        <v>357</v>
      </c>
      <c r="B23" s="125"/>
      <c r="C23" s="82">
        <f>nazım!C23</f>
        <v>0</v>
      </c>
      <c r="D23" s="82">
        <f>nazım!D23</f>
        <v>0</v>
      </c>
      <c r="E23" s="69">
        <f>nazım!E23</f>
        <v>0</v>
      </c>
      <c r="F23" s="82">
        <f>nazım!F23</f>
        <v>0</v>
      </c>
      <c r="G23" s="82">
        <f>nazım!G23</f>
        <v>0</v>
      </c>
      <c r="H23" s="59">
        <f>nazım!H23</f>
        <v>0</v>
      </c>
    </row>
    <row r="24" spans="1:8" s="56" customFormat="1" ht="15">
      <c r="A24" s="68" t="s">
        <v>358</v>
      </c>
      <c r="B24" s="125"/>
      <c r="C24" s="82">
        <f>nazım!C24</f>
        <v>0</v>
      </c>
      <c r="D24" s="82">
        <f>nazım!D24</f>
        <v>0</v>
      </c>
      <c r="E24" s="69">
        <f>nazım!E24</f>
        <v>0</v>
      </c>
      <c r="F24" s="82">
        <f>nazım!F24</f>
        <v>0</v>
      </c>
      <c r="G24" s="82">
        <f>nazım!G24</f>
        <v>0</v>
      </c>
      <c r="H24" s="59">
        <f>nazım!H24</f>
        <v>0</v>
      </c>
    </row>
    <row r="25" spans="1:8" s="56" customFormat="1" ht="15">
      <c r="A25" s="68" t="s">
        <v>359</v>
      </c>
      <c r="B25" s="125"/>
      <c r="C25" s="82">
        <f>nazım!C25</f>
        <v>0</v>
      </c>
      <c r="D25" s="82">
        <f>nazım!D25</f>
        <v>0</v>
      </c>
      <c r="E25" s="69">
        <f>nazım!E25</f>
        <v>0</v>
      </c>
      <c r="F25" s="82">
        <f>nazım!F25</f>
        <v>0</v>
      </c>
      <c r="G25" s="82">
        <f>nazım!G25</f>
        <v>0</v>
      </c>
      <c r="H25" s="59">
        <f>nazım!H25</f>
        <v>0</v>
      </c>
    </row>
    <row r="26" spans="1:8" s="56" customFormat="1" ht="15">
      <c r="A26" s="68" t="s">
        <v>360</v>
      </c>
      <c r="B26" s="119"/>
      <c r="C26" s="120">
        <f>nazım!C26</f>
        <v>19484</v>
      </c>
      <c r="D26" s="120">
        <f>nazım!D26</f>
        <v>27061</v>
      </c>
      <c r="E26" s="120">
        <f>nazım!E26</f>
        <v>46545</v>
      </c>
      <c r="F26" s="120">
        <f>nazım!F26</f>
        <v>20797</v>
      </c>
      <c r="G26" s="120">
        <f>nazım!G26</f>
        <v>114129</v>
      </c>
      <c r="H26" s="121">
        <f>nazım!H26</f>
        <v>134926</v>
      </c>
    </row>
    <row r="27" spans="1:8" s="56" customFormat="1" ht="15">
      <c r="A27" s="68" t="s">
        <v>361</v>
      </c>
      <c r="B27" s="125"/>
      <c r="C27" s="69">
        <f>nazım!C27</f>
        <v>19484</v>
      </c>
      <c r="D27" s="69">
        <f>nazım!D27</f>
        <v>27061</v>
      </c>
      <c r="E27" s="69">
        <f>nazım!E27</f>
        <v>46545</v>
      </c>
      <c r="F27" s="69">
        <f>nazım!F27</f>
        <v>20797</v>
      </c>
      <c r="G27" s="69">
        <f>nazım!G27</f>
        <v>114129</v>
      </c>
      <c r="H27" s="59">
        <f>nazım!H27</f>
        <v>134926</v>
      </c>
    </row>
    <row r="28" spans="1:8">
      <c r="A28" s="34" t="s">
        <v>362</v>
      </c>
      <c r="B28" s="39"/>
      <c r="C28" s="81">
        <f>nazım!C28</f>
        <v>9443</v>
      </c>
      <c r="D28" s="81">
        <f>nazım!D28</f>
        <v>12639</v>
      </c>
      <c r="E28" s="60">
        <f>nazım!E28</f>
        <v>22082</v>
      </c>
      <c r="F28" s="81">
        <f>nazım!F28</f>
        <v>9193</v>
      </c>
      <c r="G28" s="81">
        <f>nazım!G28</f>
        <v>100465</v>
      </c>
      <c r="H28" s="62">
        <f>nazım!H28</f>
        <v>109658</v>
      </c>
    </row>
    <row r="29" spans="1:8">
      <c r="A29" s="34" t="s">
        <v>363</v>
      </c>
      <c r="B29" s="39"/>
      <c r="C29" s="81">
        <f>nazım!C29</f>
        <v>0</v>
      </c>
      <c r="D29" s="81">
        <f>nazım!D29</f>
        <v>0</v>
      </c>
      <c r="E29" s="60">
        <f>nazım!E29</f>
        <v>0</v>
      </c>
      <c r="F29" s="81">
        <f>nazım!F29</f>
        <v>1263</v>
      </c>
      <c r="G29" s="81">
        <f>nazım!G29</f>
        <v>0</v>
      </c>
      <c r="H29" s="62">
        <f>nazım!H29</f>
        <v>1263</v>
      </c>
    </row>
    <row r="30" spans="1:8">
      <c r="A30" s="34" t="s">
        <v>364</v>
      </c>
      <c r="B30" s="39"/>
      <c r="C30" s="81">
        <f>nazım!C30</f>
        <v>0</v>
      </c>
      <c r="D30" s="81">
        <f>nazım!D30</f>
        <v>0</v>
      </c>
      <c r="E30" s="60">
        <f>nazım!E30</f>
        <v>0</v>
      </c>
      <c r="F30" s="81">
        <f>nazım!F30</f>
        <v>0</v>
      </c>
      <c r="G30" s="81">
        <f>nazım!G30</f>
        <v>0</v>
      </c>
      <c r="H30" s="62">
        <f>nazım!H30</f>
        <v>0</v>
      </c>
    </row>
    <row r="31" spans="1:8">
      <c r="A31" s="34" t="s">
        <v>365</v>
      </c>
      <c r="B31" s="39"/>
      <c r="C31" s="81">
        <f>nazım!C31</f>
        <v>1266</v>
      </c>
      <c r="D31" s="81">
        <f>nazım!D31</f>
        <v>0</v>
      </c>
      <c r="E31" s="60">
        <f>nazım!E31</f>
        <v>1266</v>
      </c>
      <c r="F31" s="81">
        <f>nazım!F31</f>
        <v>1475</v>
      </c>
      <c r="G31" s="81">
        <f>nazım!G31</f>
        <v>0</v>
      </c>
      <c r="H31" s="62">
        <f>nazım!H31</f>
        <v>1475</v>
      </c>
    </row>
    <row r="32" spans="1:8">
      <c r="A32" s="34" t="s">
        <v>366</v>
      </c>
      <c r="B32" s="39"/>
      <c r="C32" s="81">
        <f>nazım!C32</f>
        <v>0</v>
      </c>
      <c r="D32" s="81">
        <f>nazım!D32</f>
        <v>0</v>
      </c>
      <c r="E32" s="60">
        <f>nazım!E32</f>
        <v>0</v>
      </c>
      <c r="F32" s="81">
        <f>nazım!F32</f>
        <v>0</v>
      </c>
      <c r="G32" s="81">
        <f>nazım!G32</f>
        <v>0</v>
      </c>
      <c r="H32" s="62">
        <f>nazım!H32</f>
        <v>0</v>
      </c>
    </row>
    <row r="33" spans="1:8">
      <c r="A33" s="811" t="s">
        <v>367</v>
      </c>
      <c r="B33" s="39"/>
      <c r="C33" s="81">
        <f>nazım!C33</f>
        <v>0</v>
      </c>
      <c r="D33" s="81">
        <f>nazım!D33</f>
        <v>0</v>
      </c>
      <c r="E33" s="60">
        <f>nazım!E33</f>
        <v>0</v>
      </c>
      <c r="F33" s="81">
        <f>nazım!F33</f>
        <v>0</v>
      </c>
      <c r="G33" s="81">
        <f>nazım!G33</f>
        <v>0</v>
      </c>
      <c r="H33" s="62">
        <f>nazım!H33</f>
        <v>0</v>
      </c>
    </row>
    <row r="34" spans="1:8">
      <c r="A34" s="811" t="s">
        <v>368</v>
      </c>
      <c r="B34" s="39"/>
      <c r="C34" s="81">
        <f>nazım!C34</f>
        <v>4019</v>
      </c>
      <c r="D34" s="81">
        <f>nazım!D34</f>
        <v>0</v>
      </c>
      <c r="E34" s="60">
        <f>nazım!E34</f>
        <v>4019</v>
      </c>
      <c r="F34" s="81">
        <f>nazım!F34</f>
        <v>4022</v>
      </c>
      <c r="G34" s="81">
        <f>nazım!G34</f>
        <v>0</v>
      </c>
      <c r="H34" s="62">
        <f>nazım!H34</f>
        <v>4022</v>
      </c>
    </row>
    <row r="35" spans="1:8">
      <c r="A35" s="34" t="s">
        <v>369</v>
      </c>
      <c r="B35" s="39"/>
      <c r="C35" s="81">
        <f>nazım!C35</f>
        <v>7</v>
      </c>
      <c r="D35" s="81">
        <f>nazım!D35</f>
        <v>0</v>
      </c>
      <c r="E35" s="60">
        <f>nazım!E35</f>
        <v>7</v>
      </c>
      <c r="F35" s="81">
        <f>nazım!F35</f>
        <v>7</v>
      </c>
      <c r="G35" s="81">
        <f>nazım!G35</f>
        <v>0</v>
      </c>
      <c r="H35" s="62">
        <f>nazım!H35</f>
        <v>7</v>
      </c>
    </row>
    <row r="36" spans="1:8">
      <c r="A36" s="34" t="s">
        <v>370</v>
      </c>
      <c r="B36" s="39"/>
      <c r="C36" s="81">
        <f>nazım!C36</f>
        <v>4605</v>
      </c>
      <c r="D36" s="81">
        <f>nazım!D36</f>
        <v>14422</v>
      </c>
      <c r="E36" s="60">
        <f>nazım!E36</f>
        <v>19027</v>
      </c>
      <c r="F36" s="81">
        <f>nazım!F36</f>
        <v>4693</v>
      </c>
      <c r="G36" s="81">
        <f>nazım!G36</f>
        <v>13664</v>
      </c>
      <c r="H36" s="62">
        <f>nazım!H36</f>
        <v>18357</v>
      </c>
    </row>
    <row r="37" spans="1:8">
      <c r="A37" s="34" t="s">
        <v>371</v>
      </c>
      <c r="B37" s="39"/>
      <c r="C37" s="81">
        <f>nazım!C37</f>
        <v>144</v>
      </c>
      <c r="D37" s="81">
        <f>nazım!D37</f>
        <v>0</v>
      </c>
      <c r="E37" s="60">
        <f>nazım!E37</f>
        <v>144</v>
      </c>
      <c r="F37" s="81">
        <f>nazım!F37</f>
        <v>144</v>
      </c>
      <c r="G37" s="81">
        <f>nazım!G37</f>
        <v>0</v>
      </c>
      <c r="H37" s="62">
        <f>nazım!H37</f>
        <v>144</v>
      </c>
    </row>
    <row r="38" spans="1:8">
      <c r="A38" s="811" t="s">
        <v>372</v>
      </c>
      <c r="B38" s="39"/>
      <c r="C38" s="81">
        <f>nazım!C38</f>
        <v>0</v>
      </c>
      <c r="D38" s="81">
        <f>nazım!D38</f>
        <v>0</v>
      </c>
      <c r="E38" s="60">
        <f>nazım!E38</f>
        <v>0</v>
      </c>
      <c r="F38" s="81">
        <f>nazım!F38</f>
        <v>0</v>
      </c>
      <c r="G38" s="81">
        <f>nazım!G38</f>
        <v>0</v>
      </c>
      <c r="H38" s="62">
        <f>nazım!H38</f>
        <v>0</v>
      </c>
    </row>
    <row r="39" spans="1:8">
      <c r="A39" s="811" t="s">
        <v>373</v>
      </c>
      <c r="B39" s="39"/>
      <c r="C39" s="81">
        <f>nazım!C39</f>
        <v>0</v>
      </c>
      <c r="D39" s="81">
        <f>nazım!D39</f>
        <v>0</v>
      </c>
      <c r="E39" s="60">
        <f>nazım!E39</f>
        <v>0</v>
      </c>
      <c r="F39" s="81">
        <f>nazım!F39</f>
        <v>0</v>
      </c>
      <c r="G39" s="81">
        <f>nazım!G39</f>
        <v>0</v>
      </c>
      <c r="H39" s="62">
        <f>nazım!H39</f>
        <v>0</v>
      </c>
    </row>
    <row r="40" spans="1:8">
      <c r="A40" s="34" t="s">
        <v>374</v>
      </c>
      <c r="B40" s="39"/>
      <c r="C40" s="81">
        <f>nazım!C40</f>
        <v>0</v>
      </c>
      <c r="D40" s="81">
        <f>nazım!D40</f>
        <v>0</v>
      </c>
      <c r="E40" s="60">
        <f>nazım!E40</f>
        <v>0</v>
      </c>
      <c r="F40" s="81">
        <f>nazım!F40</f>
        <v>0</v>
      </c>
      <c r="G40" s="81">
        <f>nazım!G40</f>
        <v>0</v>
      </c>
      <c r="H40" s="62">
        <f>nazım!H40</f>
        <v>0</v>
      </c>
    </row>
    <row r="41" spans="1:8" s="56" customFormat="1" ht="15">
      <c r="A41" s="68" t="s">
        <v>375</v>
      </c>
      <c r="B41" s="125"/>
      <c r="C41" s="69">
        <f>nazım!C41</f>
        <v>0</v>
      </c>
      <c r="D41" s="69">
        <f>nazım!D41</f>
        <v>0</v>
      </c>
      <c r="E41" s="69">
        <f>nazım!E41</f>
        <v>0</v>
      </c>
      <c r="F41" s="69">
        <f>nazım!F41</f>
        <v>0</v>
      </c>
      <c r="G41" s="69">
        <f>nazım!G41</f>
        <v>0</v>
      </c>
      <c r="H41" s="59">
        <f>nazım!H41</f>
        <v>0</v>
      </c>
    </row>
    <row r="42" spans="1:8">
      <c r="A42" s="34" t="s">
        <v>376</v>
      </c>
      <c r="B42" s="39"/>
      <c r="C42" s="81">
        <f>nazım!C42</f>
        <v>0</v>
      </c>
      <c r="D42" s="81">
        <f>nazım!D42</f>
        <v>0</v>
      </c>
      <c r="E42" s="60">
        <f>nazım!E42</f>
        <v>0</v>
      </c>
      <c r="F42" s="81">
        <f>nazım!F42</f>
        <v>0</v>
      </c>
      <c r="G42" s="81">
        <f>nazım!G42</f>
        <v>0</v>
      </c>
      <c r="H42" s="62">
        <f>nazım!H42</f>
        <v>0</v>
      </c>
    </row>
    <row r="43" spans="1:8">
      <c r="A43" s="34" t="s">
        <v>377</v>
      </c>
      <c r="B43" s="39"/>
      <c r="C43" s="81">
        <f>nazım!C43</f>
        <v>0</v>
      </c>
      <c r="D43" s="81">
        <f>nazım!D43</f>
        <v>0</v>
      </c>
      <c r="E43" s="60">
        <f>nazım!E43</f>
        <v>0</v>
      </c>
      <c r="F43" s="81">
        <f>nazım!F43</f>
        <v>0</v>
      </c>
      <c r="G43" s="81">
        <f>nazım!G43</f>
        <v>0</v>
      </c>
      <c r="H43" s="62">
        <f>nazım!H43</f>
        <v>0</v>
      </c>
    </row>
    <row r="44" spans="1:8" s="56" customFormat="1" ht="15">
      <c r="A44" s="68" t="s">
        <v>378</v>
      </c>
      <c r="B44" s="122"/>
      <c r="C44" s="120">
        <f>nazım!C44</f>
        <v>30498</v>
      </c>
      <c r="D44" s="120">
        <f>nazım!D44</f>
        <v>1630243</v>
      </c>
      <c r="E44" s="120">
        <f>nazım!E44</f>
        <v>1660741</v>
      </c>
      <c r="F44" s="120">
        <f>nazım!F44</f>
        <v>124182</v>
      </c>
      <c r="G44" s="120">
        <f>nazım!G44</f>
        <v>1146495</v>
      </c>
      <c r="H44" s="121">
        <f>nazım!H44</f>
        <v>1270677</v>
      </c>
    </row>
    <row r="45" spans="1:8" s="56" customFormat="1" ht="15">
      <c r="A45" s="68" t="s">
        <v>379</v>
      </c>
      <c r="B45" s="951"/>
      <c r="C45" s="120">
        <f>nazım!C45</f>
        <v>0</v>
      </c>
      <c r="D45" s="120">
        <f>nazım!D45</f>
        <v>0</v>
      </c>
      <c r="E45" s="120">
        <f>nazım!E45</f>
        <v>0</v>
      </c>
      <c r="F45" s="120">
        <f>nazım!F45</f>
        <v>0</v>
      </c>
      <c r="G45" s="120">
        <f>nazım!G45</f>
        <v>0</v>
      </c>
      <c r="H45" s="121">
        <f>nazım!H45</f>
        <v>0</v>
      </c>
    </row>
    <row r="46" spans="1:8" s="56" customFormat="1" ht="15">
      <c r="A46" s="34" t="s">
        <v>380</v>
      </c>
      <c r="B46" s="122"/>
      <c r="C46" s="128">
        <f>nazım!C46</f>
        <v>0</v>
      </c>
      <c r="D46" s="128">
        <f>nazım!D46</f>
        <v>0</v>
      </c>
      <c r="E46" s="123">
        <f>nazım!E46</f>
        <v>0</v>
      </c>
      <c r="F46" s="128">
        <f>nazım!F46</f>
        <v>0</v>
      </c>
      <c r="G46" s="128">
        <f>nazım!G46</f>
        <v>0</v>
      </c>
      <c r="H46" s="124">
        <f>nazım!H46</f>
        <v>0</v>
      </c>
    </row>
    <row r="47" spans="1:8" s="56" customFormat="1" ht="15">
      <c r="A47" s="34" t="s">
        <v>381</v>
      </c>
      <c r="B47" s="122"/>
      <c r="C47" s="128">
        <f>nazım!C47</f>
        <v>0</v>
      </c>
      <c r="D47" s="128">
        <f>nazım!D47</f>
        <v>0</v>
      </c>
      <c r="E47" s="123">
        <f>nazım!E47</f>
        <v>0</v>
      </c>
      <c r="F47" s="128">
        <f>nazım!F47</f>
        <v>0</v>
      </c>
      <c r="G47" s="128">
        <f>nazım!G47</f>
        <v>0</v>
      </c>
      <c r="H47" s="124">
        <f>nazım!H47</f>
        <v>0</v>
      </c>
    </row>
    <row r="48" spans="1:8" s="56" customFormat="1" ht="15">
      <c r="A48" s="34" t="s">
        <v>382</v>
      </c>
      <c r="B48" s="122"/>
      <c r="C48" s="128">
        <f>nazım!C48</f>
        <v>0</v>
      </c>
      <c r="D48" s="128">
        <f>nazım!D48</f>
        <v>0</v>
      </c>
      <c r="E48" s="123">
        <f>nazım!E48</f>
        <v>0</v>
      </c>
      <c r="F48" s="128">
        <f>nazım!F48</f>
        <v>0</v>
      </c>
      <c r="G48" s="128">
        <f>nazım!G48</f>
        <v>0</v>
      </c>
      <c r="H48" s="124">
        <f>nazım!H48</f>
        <v>0</v>
      </c>
    </row>
    <row r="49" spans="1:8" s="56" customFormat="1" ht="15">
      <c r="A49" s="68" t="s">
        <v>383</v>
      </c>
      <c r="B49" s="951"/>
      <c r="C49" s="120">
        <f>nazım!C49</f>
        <v>30498</v>
      </c>
      <c r="D49" s="120">
        <f>nazım!D49</f>
        <v>1630243</v>
      </c>
      <c r="E49" s="120">
        <f>nazım!E49</f>
        <v>1660741</v>
      </c>
      <c r="F49" s="120">
        <f>nazım!F49</f>
        <v>124182</v>
      </c>
      <c r="G49" s="120">
        <f>nazım!G49</f>
        <v>1146495</v>
      </c>
      <c r="H49" s="121">
        <f>nazım!H49</f>
        <v>1270677</v>
      </c>
    </row>
    <row r="50" spans="1:8">
      <c r="A50" s="811" t="s">
        <v>384</v>
      </c>
      <c r="B50" s="39"/>
      <c r="C50" s="60">
        <f>nazım!C50</f>
        <v>0</v>
      </c>
      <c r="D50" s="60">
        <f>nazım!D50</f>
        <v>0</v>
      </c>
      <c r="E50" s="60">
        <f>nazım!E50</f>
        <v>0</v>
      </c>
      <c r="F50" s="60">
        <f>nazım!F50</f>
        <v>27982</v>
      </c>
      <c r="G50" s="60">
        <f>nazım!G50</f>
        <v>26460</v>
      </c>
      <c r="H50" s="62">
        <f>nazım!H50</f>
        <v>54442</v>
      </c>
    </row>
    <row r="51" spans="1:8">
      <c r="A51" s="811" t="s">
        <v>385</v>
      </c>
      <c r="B51" s="39"/>
      <c r="C51" s="81">
        <f>nazım!C51</f>
        <v>0</v>
      </c>
      <c r="D51" s="81">
        <f>nazım!D51</f>
        <v>0</v>
      </c>
      <c r="E51" s="60">
        <f>nazım!E51</f>
        <v>0</v>
      </c>
      <c r="F51" s="81">
        <f>nazım!F51</f>
        <v>0</v>
      </c>
      <c r="G51" s="81">
        <f>nazım!G51</f>
        <v>26460</v>
      </c>
      <c r="H51" s="62">
        <f>nazım!H51</f>
        <v>26460</v>
      </c>
    </row>
    <row r="52" spans="1:8">
      <c r="A52" s="811" t="s">
        <v>386</v>
      </c>
      <c r="B52" s="39"/>
      <c r="C52" s="81">
        <f>nazım!C52</f>
        <v>0</v>
      </c>
      <c r="D52" s="81">
        <f>nazım!D52</f>
        <v>0</v>
      </c>
      <c r="E52" s="60">
        <f>nazım!E52</f>
        <v>0</v>
      </c>
      <c r="F52" s="81">
        <f>nazım!F52</f>
        <v>27982</v>
      </c>
      <c r="G52" s="81">
        <f>nazım!G52</f>
        <v>0</v>
      </c>
      <c r="H52" s="62">
        <f>nazım!H52</f>
        <v>27982</v>
      </c>
    </row>
    <row r="53" spans="1:8">
      <c r="A53" s="811" t="s">
        <v>387</v>
      </c>
      <c r="B53" s="39"/>
      <c r="C53" s="60">
        <f>nazım!C53</f>
        <v>0</v>
      </c>
      <c r="D53" s="60">
        <f>nazım!D53</f>
        <v>1224589</v>
      </c>
      <c r="E53" s="60">
        <f>nazım!E53</f>
        <v>1224589</v>
      </c>
      <c r="F53" s="60">
        <f>nazım!F53</f>
        <v>0</v>
      </c>
      <c r="G53" s="60">
        <f>nazım!G53</f>
        <v>860540</v>
      </c>
      <c r="H53" s="62">
        <f>nazım!H53</f>
        <v>860540</v>
      </c>
    </row>
    <row r="54" spans="1:8">
      <c r="A54" s="811" t="s">
        <v>388</v>
      </c>
      <c r="B54" s="39"/>
      <c r="C54" s="81">
        <f>nazım!C54</f>
        <v>0</v>
      </c>
      <c r="D54" s="81">
        <f>nazım!D54</f>
        <v>611979</v>
      </c>
      <c r="E54" s="60">
        <f>nazım!E54</f>
        <v>611979</v>
      </c>
      <c r="F54" s="81">
        <f>nazım!F54</f>
        <v>0</v>
      </c>
      <c r="G54" s="81">
        <f>nazım!G54</f>
        <v>430009</v>
      </c>
      <c r="H54" s="62">
        <f>nazım!H54</f>
        <v>430009</v>
      </c>
    </row>
    <row r="55" spans="1:8">
      <c r="A55" s="811" t="s">
        <v>389</v>
      </c>
      <c r="B55" s="39"/>
      <c r="C55" s="81">
        <f>nazım!C55</f>
        <v>0</v>
      </c>
      <c r="D55" s="81">
        <f>nazım!D55</f>
        <v>612610</v>
      </c>
      <c r="E55" s="60">
        <f>nazım!E55</f>
        <v>612610</v>
      </c>
      <c r="F55" s="81">
        <f>nazım!F55</f>
        <v>0</v>
      </c>
      <c r="G55" s="81">
        <f>nazım!G55</f>
        <v>430531</v>
      </c>
      <c r="H55" s="62">
        <f>nazım!H55</f>
        <v>430531</v>
      </c>
    </row>
    <row r="56" spans="1:8">
      <c r="A56" s="811" t="s">
        <v>390</v>
      </c>
      <c r="B56" s="39"/>
      <c r="C56" s="81">
        <f>nazım!C56</f>
        <v>0</v>
      </c>
      <c r="D56" s="81">
        <f>nazım!D56</f>
        <v>0</v>
      </c>
      <c r="E56" s="60">
        <f>nazım!E56</f>
        <v>0</v>
      </c>
      <c r="F56" s="81">
        <f>nazım!F56</f>
        <v>0</v>
      </c>
      <c r="G56" s="81">
        <f>nazım!G56</f>
        <v>0</v>
      </c>
      <c r="H56" s="62">
        <f>nazım!H56</f>
        <v>0</v>
      </c>
    </row>
    <row r="57" spans="1:8">
      <c r="A57" s="811" t="s">
        <v>391</v>
      </c>
      <c r="B57" s="39"/>
      <c r="C57" s="81">
        <f>nazım!C57</f>
        <v>0</v>
      </c>
      <c r="D57" s="81">
        <f>nazım!D57</f>
        <v>0</v>
      </c>
      <c r="E57" s="60">
        <f>nazım!E57</f>
        <v>0</v>
      </c>
      <c r="F57" s="81">
        <f>nazım!F57</f>
        <v>0</v>
      </c>
      <c r="G57" s="81">
        <f>nazım!G57</f>
        <v>0</v>
      </c>
      <c r="H57" s="62">
        <f>nazım!H57</f>
        <v>0</v>
      </c>
    </row>
    <row r="58" spans="1:8">
      <c r="A58" s="811" t="s">
        <v>392</v>
      </c>
      <c r="B58" s="39"/>
      <c r="C58" s="60">
        <f>nazım!C58</f>
        <v>30498</v>
      </c>
      <c r="D58" s="60">
        <f>nazım!D58</f>
        <v>402008</v>
      </c>
      <c r="E58" s="60">
        <f>nazım!E58</f>
        <v>432506</v>
      </c>
      <c r="F58" s="60">
        <f>nazım!F58</f>
        <v>96200</v>
      </c>
      <c r="G58" s="60">
        <f>nazım!G58</f>
        <v>256517</v>
      </c>
      <c r="H58" s="62">
        <f>nazım!H58</f>
        <v>352717</v>
      </c>
    </row>
    <row r="59" spans="1:8">
      <c r="A59" s="811" t="s">
        <v>393</v>
      </c>
      <c r="B59" s="39"/>
      <c r="C59" s="81">
        <f>nazım!C59</f>
        <v>15249</v>
      </c>
      <c r="D59" s="81">
        <f>nazım!D59</f>
        <v>199156</v>
      </c>
      <c r="E59" s="60">
        <f>nazım!E59</f>
        <v>214405</v>
      </c>
      <c r="F59" s="81">
        <f>nazım!F59</f>
        <v>48100</v>
      </c>
      <c r="G59" s="81">
        <f>nazım!G59</f>
        <v>128217</v>
      </c>
      <c r="H59" s="62">
        <f>nazım!H59</f>
        <v>176317</v>
      </c>
    </row>
    <row r="60" spans="1:8">
      <c r="A60" s="811" t="s">
        <v>394</v>
      </c>
      <c r="B60" s="39"/>
      <c r="C60" s="81">
        <f>nazım!C60</f>
        <v>15249</v>
      </c>
      <c r="D60" s="81">
        <f>nazım!D60</f>
        <v>202852</v>
      </c>
      <c r="E60" s="60">
        <f>nazım!E60</f>
        <v>218101</v>
      </c>
      <c r="F60" s="81">
        <f>nazım!F60</f>
        <v>48100</v>
      </c>
      <c r="G60" s="81">
        <f>nazım!G60</f>
        <v>128300</v>
      </c>
      <c r="H60" s="62">
        <f>nazım!H60</f>
        <v>176400</v>
      </c>
    </row>
    <row r="61" spans="1:8">
      <c r="A61" s="811" t="s">
        <v>395</v>
      </c>
      <c r="B61" s="39"/>
      <c r="C61" s="81">
        <f>nazım!C61</f>
        <v>0</v>
      </c>
      <c r="D61" s="81">
        <f>nazım!D61</f>
        <v>0</v>
      </c>
      <c r="E61" s="60">
        <f>nazım!E61</f>
        <v>0</v>
      </c>
      <c r="F61" s="81">
        <f>nazım!F61</f>
        <v>0</v>
      </c>
      <c r="G61" s="81">
        <f>nazım!G61</f>
        <v>0</v>
      </c>
      <c r="H61" s="62">
        <f>nazım!H61</f>
        <v>0</v>
      </c>
    </row>
    <row r="62" spans="1:8">
      <c r="A62" s="811" t="s">
        <v>396</v>
      </c>
      <c r="B62" s="39"/>
      <c r="C62" s="81">
        <f>nazım!C62</f>
        <v>0</v>
      </c>
      <c r="D62" s="81">
        <f>nazım!D62</f>
        <v>0</v>
      </c>
      <c r="E62" s="60">
        <f>nazım!E62</f>
        <v>0</v>
      </c>
      <c r="F62" s="81">
        <f>nazım!F62</f>
        <v>0</v>
      </c>
      <c r="G62" s="81">
        <f>nazım!G62</f>
        <v>0</v>
      </c>
      <c r="H62" s="62">
        <f>nazım!H62</f>
        <v>0</v>
      </c>
    </row>
    <row r="63" spans="1:8">
      <c r="A63" s="811" t="s">
        <v>397</v>
      </c>
      <c r="B63" s="39"/>
      <c r="C63" s="81">
        <f>nazım!C63</f>
        <v>0</v>
      </c>
      <c r="D63" s="81">
        <f>nazım!D63</f>
        <v>0</v>
      </c>
      <c r="E63" s="60">
        <f>nazım!E63</f>
        <v>0</v>
      </c>
      <c r="F63" s="81">
        <f>nazım!F63</f>
        <v>0</v>
      </c>
      <c r="G63" s="81">
        <f>nazım!G63</f>
        <v>0</v>
      </c>
      <c r="H63" s="62">
        <f>nazım!H63</f>
        <v>0</v>
      </c>
    </row>
    <row r="64" spans="1:8">
      <c r="A64" s="811" t="s">
        <v>398</v>
      </c>
      <c r="B64" s="39"/>
      <c r="C64" s="81">
        <f>nazım!C64</f>
        <v>0</v>
      </c>
      <c r="D64" s="81">
        <f>nazım!D64</f>
        <v>0</v>
      </c>
      <c r="E64" s="60">
        <f>nazım!E64</f>
        <v>0</v>
      </c>
      <c r="F64" s="81">
        <f>nazım!F64</f>
        <v>0</v>
      </c>
      <c r="G64" s="81">
        <f>nazım!G64</f>
        <v>0</v>
      </c>
      <c r="H64" s="62">
        <f>nazım!H64</f>
        <v>0</v>
      </c>
    </row>
    <row r="65" spans="1:8">
      <c r="A65" s="811" t="s">
        <v>399</v>
      </c>
      <c r="B65" s="39"/>
      <c r="C65" s="60">
        <f>nazım!C65</f>
        <v>0</v>
      </c>
      <c r="D65" s="60">
        <f>nazım!D65</f>
        <v>0</v>
      </c>
      <c r="E65" s="60">
        <f>nazım!E65</f>
        <v>0</v>
      </c>
      <c r="F65" s="60">
        <f>nazım!F65</f>
        <v>0</v>
      </c>
      <c r="G65" s="60">
        <f>nazım!G65</f>
        <v>0</v>
      </c>
      <c r="H65" s="62">
        <f>nazım!H65</f>
        <v>0</v>
      </c>
    </row>
    <row r="66" spans="1:8">
      <c r="A66" s="811" t="s">
        <v>400</v>
      </c>
      <c r="B66" s="39"/>
      <c r="C66" s="81">
        <f>nazım!C66</f>
        <v>0</v>
      </c>
      <c r="D66" s="81">
        <f>nazım!D66</f>
        <v>0</v>
      </c>
      <c r="E66" s="60">
        <f>nazım!E66</f>
        <v>0</v>
      </c>
      <c r="F66" s="81">
        <f>nazım!F66</f>
        <v>0</v>
      </c>
      <c r="G66" s="81">
        <f>nazım!G66</f>
        <v>0</v>
      </c>
      <c r="H66" s="62">
        <f>nazım!H66</f>
        <v>0</v>
      </c>
    </row>
    <row r="67" spans="1:8">
      <c r="A67" s="811" t="s">
        <v>401</v>
      </c>
      <c r="B67" s="39"/>
      <c r="C67" s="81">
        <f>nazım!C67</f>
        <v>0</v>
      </c>
      <c r="D67" s="81">
        <f>nazım!D67</f>
        <v>0</v>
      </c>
      <c r="E67" s="60">
        <f>nazım!E67</f>
        <v>0</v>
      </c>
      <c r="F67" s="81">
        <f>nazım!F67</f>
        <v>0</v>
      </c>
      <c r="G67" s="81">
        <f>nazım!G67</f>
        <v>0</v>
      </c>
      <c r="H67" s="62">
        <f>nazım!H67</f>
        <v>0</v>
      </c>
    </row>
    <row r="68" spans="1:8">
      <c r="A68" s="811" t="s">
        <v>402</v>
      </c>
      <c r="B68" s="39"/>
      <c r="C68" s="60">
        <f>nazım!C68</f>
        <v>0</v>
      </c>
      <c r="D68" s="60">
        <f>nazım!D68</f>
        <v>0</v>
      </c>
      <c r="E68" s="60">
        <f>nazım!E68</f>
        <v>0</v>
      </c>
      <c r="F68" s="60">
        <f>nazım!F68</f>
        <v>0</v>
      </c>
      <c r="G68" s="60">
        <f>nazım!G68</f>
        <v>0</v>
      </c>
      <c r="H68" s="62">
        <f>nazım!H68</f>
        <v>0</v>
      </c>
    </row>
    <row r="69" spans="1:8">
      <c r="A69" s="811" t="s">
        <v>403</v>
      </c>
      <c r="B69" s="39"/>
      <c r="C69" s="81">
        <f>nazım!C69</f>
        <v>0</v>
      </c>
      <c r="D69" s="81">
        <f>nazım!D69</f>
        <v>0</v>
      </c>
      <c r="E69" s="60">
        <f>nazım!E69</f>
        <v>0</v>
      </c>
      <c r="F69" s="81">
        <f>nazım!F69</f>
        <v>0</v>
      </c>
      <c r="G69" s="81">
        <f>nazım!G69</f>
        <v>0</v>
      </c>
      <c r="H69" s="62">
        <f>nazım!H69</f>
        <v>0</v>
      </c>
    </row>
    <row r="70" spans="1:8">
      <c r="A70" s="811" t="s">
        <v>404</v>
      </c>
      <c r="B70" s="39"/>
      <c r="C70" s="81">
        <f>nazım!C70</f>
        <v>0</v>
      </c>
      <c r="D70" s="81">
        <f>nazım!D70</f>
        <v>0</v>
      </c>
      <c r="E70" s="60">
        <f>nazım!E70</f>
        <v>0</v>
      </c>
      <c r="F70" s="81">
        <f>nazım!F70</f>
        <v>0</v>
      </c>
      <c r="G70" s="81">
        <f>nazım!G70</f>
        <v>0</v>
      </c>
      <c r="H70" s="62">
        <f>nazım!H70</f>
        <v>0</v>
      </c>
    </row>
    <row r="71" spans="1:8">
      <c r="A71" s="811" t="s">
        <v>405</v>
      </c>
      <c r="B71" s="39"/>
      <c r="C71" s="81">
        <f>nazım!C71</f>
        <v>0</v>
      </c>
      <c r="D71" s="81">
        <f>nazım!D71</f>
        <v>3646</v>
      </c>
      <c r="E71" s="60">
        <f>nazım!E71</f>
        <v>3646</v>
      </c>
      <c r="F71" s="81">
        <f>nazım!F71</f>
        <v>0</v>
      </c>
      <c r="G71" s="81">
        <f>nazım!G71</f>
        <v>2978</v>
      </c>
      <c r="H71" s="62">
        <f>nazım!H71</f>
        <v>2978</v>
      </c>
    </row>
    <row r="72" spans="1:8" s="56" customFormat="1" ht="15">
      <c r="A72" s="68" t="s">
        <v>406</v>
      </c>
      <c r="B72" s="125"/>
      <c r="C72" s="69">
        <f>nazım!C72</f>
        <v>16626042</v>
      </c>
      <c r="D72" s="69">
        <f>nazım!D72</f>
        <v>69085914</v>
      </c>
      <c r="E72" s="69">
        <f>nazım!E72</f>
        <v>85711956</v>
      </c>
      <c r="F72" s="69">
        <f>nazım!F72</f>
        <v>16902008</v>
      </c>
      <c r="G72" s="69">
        <f>nazım!G72</f>
        <v>63728982</v>
      </c>
      <c r="H72" s="59">
        <f>nazım!H72</f>
        <v>80630990</v>
      </c>
    </row>
    <row r="73" spans="1:8" s="56" customFormat="1" ht="15">
      <c r="A73" s="68" t="s">
        <v>407</v>
      </c>
      <c r="B73" s="125"/>
      <c r="C73" s="69">
        <f>nazım!C73</f>
        <v>817138</v>
      </c>
      <c r="D73" s="69">
        <f>nazım!D73</f>
        <v>3916250</v>
      </c>
      <c r="E73" s="69">
        <f>nazım!E73</f>
        <v>4733388</v>
      </c>
      <c r="F73" s="69">
        <f>nazım!F73</f>
        <v>995814</v>
      </c>
      <c r="G73" s="69">
        <f>nazım!G73</f>
        <v>1855072</v>
      </c>
      <c r="H73" s="59">
        <f>nazım!H73</f>
        <v>2850886</v>
      </c>
    </row>
    <row r="74" spans="1:8">
      <c r="A74" s="34" t="s">
        <v>408</v>
      </c>
      <c r="B74" s="39"/>
      <c r="C74" s="81">
        <f>nazım!C74</f>
        <v>0</v>
      </c>
      <c r="D74" s="81">
        <f>nazım!D74</f>
        <v>0</v>
      </c>
      <c r="E74" s="60">
        <f>nazım!E74</f>
        <v>0</v>
      </c>
      <c r="F74" s="81">
        <f>nazım!F74</f>
        <v>0</v>
      </c>
      <c r="G74" s="81">
        <f>nazım!G74</f>
        <v>0</v>
      </c>
      <c r="H74" s="62">
        <f>nazım!H74</f>
        <v>0</v>
      </c>
    </row>
    <row r="75" spans="1:8" s="946" customFormat="1">
      <c r="A75" s="811" t="s">
        <v>409</v>
      </c>
      <c r="B75" s="955"/>
      <c r="C75" s="956">
        <f>nazım!C75</f>
        <v>613546</v>
      </c>
      <c r="D75" s="956">
        <f>nazım!D75</f>
        <v>3540476</v>
      </c>
      <c r="E75" s="957">
        <f>nazım!E75</f>
        <v>4154022</v>
      </c>
      <c r="F75" s="956">
        <f>nazım!F75</f>
        <v>648396</v>
      </c>
      <c r="G75" s="956">
        <f>nazım!G75</f>
        <v>1438208</v>
      </c>
      <c r="H75" s="958">
        <f>nazım!H75</f>
        <v>2086604</v>
      </c>
    </row>
    <row r="76" spans="1:8">
      <c r="A76" s="34" t="s">
        <v>410</v>
      </c>
      <c r="B76" s="39"/>
      <c r="C76" s="81">
        <f>nazım!C76</f>
        <v>150841</v>
      </c>
      <c r="D76" s="81">
        <f>nazım!D76</f>
        <v>63330</v>
      </c>
      <c r="E76" s="60">
        <f>nazım!E76</f>
        <v>214171</v>
      </c>
      <c r="F76" s="81">
        <f>nazım!F76</f>
        <v>294667</v>
      </c>
      <c r="G76" s="81">
        <f>nazım!G76</f>
        <v>58165</v>
      </c>
      <c r="H76" s="62">
        <f>nazım!H76</f>
        <v>352832</v>
      </c>
    </row>
    <row r="77" spans="1:8">
      <c r="A77" s="34" t="s">
        <v>411</v>
      </c>
      <c r="B77" s="39"/>
      <c r="C77" s="81">
        <f>nazım!C77</f>
        <v>0</v>
      </c>
      <c r="D77" s="81">
        <f>nazım!D77</f>
        <v>2091</v>
      </c>
      <c r="E77" s="60">
        <f>nazım!E77</f>
        <v>2091</v>
      </c>
      <c r="F77" s="81">
        <f>nazım!F77</f>
        <v>0</v>
      </c>
      <c r="G77" s="81">
        <f>nazım!G77</f>
        <v>1887</v>
      </c>
      <c r="H77" s="62">
        <f>nazım!H77</f>
        <v>1887</v>
      </c>
    </row>
    <row r="78" spans="1:8">
      <c r="A78" s="34" t="s">
        <v>412</v>
      </c>
      <c r="B78" s="39"/>
      <c r="C78" s="81">
        <f>nazım!C78</f>
        <v>0</v>
      </c>
      <c r="D78" s="81">
        <f>nazım!D78</f>
        <v>0</v>
      </c>
      <c r="E78" s="60">
        <f>nazım!E78</f>
        <v>0</v>
      </c>
      <c r="F78" s="81">
        <f>nazım!F78</f>
        <v>0</v>
      </c>
      <c r="G78" s="81">
        <f>nazım!G78</f>
        <v>0</v>
      </c>
      <c r="H78" s="62">
        <f>nazım!H78</f>
        <v>0</v>
      </c>
    </row>
    <row r="79" spans="1:8" s="946" customFormat="1">
      <c r="A79" s="811" t="s">
        <v>413</v>
      </c>
      <c r="B79" s="955"/>
      <c r="C79" s="956">
        <f>nazım!C79</f>
        <v>0</v>
      </c>
      <c r="D79" s="956">
        <f>nazım!D79</f>
        <v>0</v>
      </c>
      <c r="E79" s="957">
        <f>nazım!E79</f>
        <v>0</v>
      </c>
      <c r="F79" s="956">
        <f>nazım!F79</f>
        <v>0</v>
      </c>
      <c r="G79" s="956">
        <f>nazım!G79</f>
        <v>0</v>
      </c>
      <c r="H79" s="958">
        <f>nazım!H79</f>
        <v>0</v>
      </c>
    </row>
    <row r="80" spans="1:8">
      <c r="A80" s="34" t="s">
        <v>414</v>
      </c>
      <c r="B80" s="39"/>
      <c r="C80" s="81">
        <f>nazım!C80</f>
        <v>52751</v>
      </c>
      <c r="D80" s="81">
        <f>nazım!D80</f>
        <v>310353</v>
      </c>
      <c r="E80" s="60">
        <f>nazım!E80</f>
        <v>363104</v>
      </c>
      <c r="F80" s="81">
        <f>nazım!F80</f>
        <v>52751</v>
      </c>
      <c r="G80" s="81">
        <f>nazım!G80</f>
        <v>356812</v>
      </c>
      <c r="H80" s="62">
        <f>nazım!H80</f>
        <v>409563</v>
      </c>
    </row>
    <row r="81" spans="1:8">
      <c r="A81" s="34" t="s">
        <v>415</v>
      </c>
      <c r="B81" s="39"/>
      <c r="C81" s="81">
        <f>nazım!C81</f>
        <v>0</v>
      </c>
      <c r="D81" s="81">
        <f>nazım!D81</f>
        <v>0</v>
      </c>
      <c r="E81" s="60">
        <f>nazım!E81</f>
        <v>0</v>
      </c>
      <c r="F81" s="81">
        <f>nazım!F81</f>
        <v>0</v>
      </c>
      <c r="G81" s="81">
        <f>nazım!G81</f>
        <v>0</v>
      </c>
      <c r="H81" s="62">
        <f>nazım!H81</f>
        <v>0</v>
      </c>
    </row>
    <row r="82" spans="1:8" s="56" customFormat="1" ht="15">
      <c r="A82" s="68" t="s">
        <v>416</v>
      </c>
      <c r="B82" s="125"/>
      <c r="C82" s="69">
        <f>nazım!C82</f>
        <v>2362285</v>
      </c>
      <c r="D82" s="69">
        <f>nazım!D82</f>
        <v>5901946</v>
      </c>
      <c r="E82" s="69">
        <f>nazım!E82</f>
        <v>8264231</v>
      </c>
      <c r="F82" s="69">
        <f>nazım!F82</f>
        <v>2304575</v>
      </c>
      <c r="G82" s="69">
        <f>nazım!G82</f>
        <v>7042065</v>
      </c>
      <c r="H82" s="59">
        <f>nazım!H82</f>
        <v>9346640</v>
      </c>
    </row>
    <row r="83" spans="1:8">
      <c r="A83" s="34" t="s">
        <v>417</v>
      </c>
      <c r="B83" s="39"/>
      <c r="C83" s="81">
        <f>nazım!C83</f>
        <v>4315</v>
      </c>
      <c r="D83" s="81">
        <f>nazım!D83</f>
        <v>0</v>
      </c>
      <c r="E83" s="60">
        <f>nazım!E83</f>
        <v>4315</v>
      </c>
      <c r="F83" s="81">
        <f>nazım!F83</f>
        <v>4315</v>
      </c>
      <c r="G83" s="81">
        <f>nazım!G83</f>
        <v>0</v>
      </c>
      <c r="H83" s="62">
        <f>nazım!H83</f>
        <v>4315</v>
      </c>
    </row>
    <row r="84" spans="1:8">
      <c r="A84" s="34" t="s">
        <v>418</v>
      </c>
      <c r="B84" s="39"/>
      <c r="C84" s="81">
        <f>nazım!C84</f>
        <v>56785</v>
      </c>
      <c r="D84" s="81">
        <f>nazım!D84</f>
        <v>10175</v>
      </c>
      <c r="E84" s="60">
        <f>nazım!E84</f>
        <v>66960</v>
      </c>
      <c r="F84" s="81">
        <f>nazım!F84</f>
        <v>56785</v>
      </c>
      <c r="G84" s="81">
        <f>nazım!G84</f>
        <v>9184</v>
      </c>
      <c r="H84" s="62">
        <f>nazım!H84</f>
        <v>65969</v>
      </c>
    </row>
    <row r="85" spans="1:8">
      <c r="A85" s="34" t="s">
        <v>419</v>
      </c>
      <c r="B85" s="39"/>
      <c r="C85" s="81">
        <f>nazım!C85</f>
        <v>0</v>
      </c>
      <c r="D85" s="81">
        <f>nazım!D85</f>
        <v>0</v>
      </c>
      <c r="E85" s="60">
        <f>nazım!E85</f>
        <v>0</v>
      </c>
      <c r="F85" s="81">
        <f>nazım!F85</f>
        <v>0</v>
      </c>
      <c r="G85" s="81">
        <f>nazım!G85</f>
        <v>0</v>
      </c>
      <c r="H85" s="62">
        <f>nazım!H85</f>
        <v>0</v>
      </c>
    </row>
    <row r="86" spans="1:8">
      <c r="A86" s="34" t="s">
        <v>420</v>
      </c>
      <c r="B86" s="39"/>
      <c r="C86" s="81">
        <f>nazım!C86</f>
        <v>0</v>
      </c>
      <c r="D86" s="81">
        <f>nazım!D86</f>
        <v>0</v>
      </c>
      <c r="E86" s="60">
        <f>nazım!E86</f>
        <v>0</v>
      </c>
      <c r="F86" s="81">
        <f>nazım!F86</f>
        <v>0</v>
      </c>
      <c r="G86" s="81">
        <f>nazım!G86</f>
        <v>0</v>
      </c>
      <c r="H86" s="62">
        <f>nazım!H86</f>
        <v>0</v>
      </c>
    </row>
    <row r="87" spans="1:8">
      <c r="A87" s="34" t="s">
        <v>421</v>
      </c>
      <c r="B87" s="39"/>
      <c r="C87" s="81">
        <f>nazım!C87</f>
        <v>139120</v>
      </c>
      <c r="D87" s="81">
        <f>nazım!D87</f>
        <v>5630042</v>
      </c>
      <c r="E87" s="60">
        <f>nazım!E87</f>
        <v>5769162</v>
      </c>
      <c r="F87" s="81">
        <f>nazım!F87</f>
        <v>129120</v>
      </c>
      <c r="G87" s="81">
        <f>nazım!G87</f>
        <v>6791357</v>
      </c>
      <c r="H87" s="62">
        <f>nazım!H87</f>
        <v>6920477</v>
      </c>
    </row>
    <row r="88" spans="1:8">
      <c r="A88" s="34" t="s">
        <v>422</v>
      </c>
      <c r="B88" s="39"/>
      <c r="C88" s="81">
        <f>nazım!C88</f>
        <v>2162065</v>
      </c>
      <c r="D88" s="81">
        <f>nazım!D88</f>
        <v>261729</v>
      </c>
      <c r="E88" s="60">
        <f>nazım!E88</f>
        <v>2423794</v>
      </c>
      <c r="F88" s="81">
        <f>nazım!F88</f>
        <v>2114355</v>
      </c>
      <c r="G88" s="81">
        <f>nazım!G88</f>
        <v>241524</v>
      </c>
      <c r="H88" s="62">
        <f>nazım!H88</f>
        <v>2355879</v>
      </c>
    </row>
    <row r="89" spans="1:8" s="946" customFormat="1">
      <c r="A89" s="811" t="s">
        <v>423</v>
      </c>
      <c r="B89" s="955"/>
      <c r="C89" s="956">
        <f>nazım!C89</f>
        <v>0</v>
      </c>
      <c r="D89" s="956">
        <f>nazım!D89</f>
        <v>0</v>
      </c>
      <c r="E89" s="957">
        <f>nazım!E89</f>
        <v>0</v>
      </c>
      <c r="F89" s="956">
        <f>nazım!F89</f>
        <v>0</v>
      </c>
      <c r="G89" s="956">
        <f>nazım!G89</f>
        <v>0</v>
      </c>
      <c r="H89" s="958">
        <f>nazım!H89</f>
        <v>0</v>
      </c>
    </row>
    <row r="90" spans="1:8" s="946" customFormat="1" ht="15">
      <c r="A90" s="810" t="s">
        <v>424</v>
      </c>
      <c r="B90" s="955"/>
      <c r="C90" s="959">
        <f>nazım!C90</f>
        <v>13446619</v>
      </c>
      <c r="D90" s="959">
        <f>nazım!D90</f>
        <v>59267718</v>
      </c>
      <c r="E90" s="960">
        <f>nazım!E90</f>
        <v>72714337</v>
      </c>
      <c r="F90" s="959">
        <f>nazım!F90</f>
        <v>13601619</v>
      </c>
      <c r="G90" s="959">
        <f>nazım!G90</f>
        <v>54831845</v>
      </c>
      <c r="H90" s="961">
        <f>nazım!H90</f>
        <v>68433464</v>
      </c>
    </row>
    <row r="91" spans="1:8" ht="9" customHeight="1">
      <c r="A91" s="34"/>
      <c r="B91" s="39"/>
      <c r="C91" s="39"/>
      <c r="D91" s="39"/>
      <c r="E91" s="60"/>
      <c r="F91" s="39"/>
      <c r="G91" s="39"/>
      <c r="H91" s="62"/>
    </row>
    <row r="92" spans="1:8" s="56" customFormat="1" ht="15">
      <c r="A92" s="126" t="s">
        <v>425</v>
      </c>
      <c r="B92" s="127"/>
      <c r="C92" s="73">
        <f>nazım!C92</f>
        <v>16967961</v>
      </c>
      <c r="D92" s="73">
        <f>nazım!D92</f>
        <v>70786634</v>
      </c>
      <c r="E92" s="73">
        <f>nazım!E92</f>
        <v>87754595</v>
      </c>
      <c r="F92" s="73">
        <f>nazım!F92</f>
        <v>17351931</v>
      </c>
      <c r="G92" s="73">
        <f>nazım!G92</f>
        <v>65208844</v>
      </c>
      <c r="H92" s="75">
        <f>nazım!H92</f>
        <v>82560775</v>
      </c>
    </row>
  </sheetData>
  <sheetProtection password="CF27" sheet="1"/>
  <mergeCells count="2">
    <mergeCell ref="C2:H2"/>
    <mergeCell ref="A2:A3"/>
  </mergeCells>
  <phoneticPr fontId="0" type="noConversion"/>
  <printOptions horizontalCentered="1" verticalCentered="1"/>
  <pageMargins left="0.4" right="0.59055118110236204" top="0.72" bottom="0.55000000000000004" header="0.43307086614173201" footer="0.35433070866141703"/>
  <pageSetup paperSize="9" scale="54" orientation="portrait" r:id="rId1"/>
  <headerFooter alignWithMargins="0">
    <oddHeader>&amp;R&amp;"Times New Roman,Normal"&amp;12Appendix 1-B</oddHeader>
    <oddFooter>&amp;C&amp;"Times New Roman,Normal"&amp;12 3</oddFooter>
  </headerFooter>
  <ignoredErrors>
    <ignoredError sqref="C91:G91 C38:H90 D4:G4 C9:H36" unlockedFormula="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G970"/>
  <sheetViews>
    <sheetView view="pageBreakPreview" zoomScale="80" zoomScaleNormal="80" zoomScaleSheetLayoutView="80" workbookViewId="0"/>
  </sheetViews>
  <sheetFormatPr defaultColWidth="9.140625" defaultRowHeight="14.25"/>
  <cols>
    <col min="1" max="1" width="58.140625" style="29" customWidth="1"/>
    <col min="2" max="2" width="6.5703125" style="29" customWidth="1"/>
    <col min="3" max="4" width="24.28515625" style="29" customWidth="1"/>
    <col min="5" max="6" width="24.28515625" style="29" hidden="1" customWidth="1"/>
    <col min="7" max="7" width="24.28515625" style="29" customWidth="1"/>
    <col min="8" max="16384" width="9.140625" style="29"/>
  </cols>
  <sheetData>
    <row r="1" spans="1:6" ht="20.25" customHeight="1">
      <c r="A1" s="129" t="s">
        <v>2795</v>
      </c>
      <c r="B1" s="27"/>
      <c r="C1" s="877"/>
      <c r="D1" s="878"/>
      <c r="E1" s="877"/>
      <c r="F1" s="878"/>
    </row>
    <row r="2" spans="1:6" ht="15.75">
      <c r="A2" s="937"/>
      <c r="B2" s="31"/>
      <c r="C2" s="465"/>
      <c r="D2" s="466"/>
      <c r="E2" s="465"/>
      <c r="F2" s="466"/>
    </row>
    <row r="3" spans="1:6" ht="5.25" customHeight="1">
      <c r="A3" s="34"/>
      <c r="C3" s="94"/>
      <c r="D3" s="130"/>
      <c r="E3" s="94"/>
      <c r="F3" s="130"/>
    </row>
    <row r="4" spans="1:6" ht="19.5" customHeight="1">
      <c r="A4" s="37"/>
      <c r="B4" s="38"/>
      <c r="C4" s="1258" t="str">
        <f>+varlıklar!C4</f>
        <v>BİN TÜRK LİRASI</v>
      </c>
      <c r="D4" s="1259"/>
      <c r="E4" s="1258" t="str">
        <f>+varlıklar!C4</f>
        <v>BİN TÜRK LİRASI</v>
      </c>
      <c r="F4" s="1260"/>
    </row>
    <row r="5" spans="1:6" ht="18.75" customHeight="1">
      <c r="A5" s="68" t="s">
        <v>426</v>
      </c>
      <c r="B5" s="45" t="s">
        <v>44</v>
      </c>
      <c r="C5" s="131" t="s">
        <v>427</v>
      </c>
      <c r="D5" s="132" t="s">
        <v>428</v>
      </c>
      <c r="E5" s="131" t="s">
        <v>427</v>
      </c>
      <c r="F5" s="132" t="s">
        <v>428</v>
      </c>
    </row>
    <row r="6" spans="1:6">
      <c r="A6" s="133"/>
      <c r="B6" s="134"/>
      <c r="C6" s="135" t="s">
        <v>429</v>
      </c>
      <c r="D6" s="136" t="s">
        <v>430</v>
      </c>
      <c r="E6" s="135" t="s">
        <v>431</v>
      </c>
      <c r="F6" s="136" t="s">
        <v>432</v>
      </c>
    </row>
    <row r="7" spans="1:6" s="56" customFormat="1" ht="15">
      <c r="A7" s="137" t="s">
        <v>433</v>
      </c>
      <c r="B7" s="962"/>
      <c r="C7" s="69">
        <f>C8+C9+C10+C11+C12+C16+C17</f>
        <v>313450</v>
      </c>
      <c r="D7" s="59">
        <f>D8+D9+D10+D11+D12+D16+D17</f>
        <v>167349</v>
      </c>
      <c r="E7" s="59">
        <f>E8+E9+E10+E11+E12+E16+E17</f>
        <v>0</v>
      </c>
      <c r="F7" s="59">
        <f>F8+F9+F10+F11+F12+F16+F17</f>
        <v>0</v>
      </c>
    </row>
    <row r="8" spans="1:6">
      <c r="A8" s="139" t="s">
        <v>434</v>
      </c>
      <c r="B8" s="140"/>
      <c r="C8" s="63">
        <v>144619</v>
      </c>
      <c r="D8" s="63">
        <v>85747</v>
      </c>
      <c r="E8" s="141"/>
      <c r="F8" s="141"/>
    </row>
    <row r="9" spans="1:6">
      <c r="A9" s="139" t="s">
        <v>435</v>
      </c>
      <c r="B9" s="140"/>
      <c r="C9" s="63">
        <v>32</v>
      </c>
      <c r="D9" s="63">
        <v>5156</v>
      </c>
      <c r="E9" s="141"/>
      <c r="F9" s="141"/>
    </row>
    <row r="10" spans="1:6">
      <c r="A10" s="139" t="s">
        <v>436</v>
      </c>
      <c r="B10" s="140"/>
      <c r="C10" s="63">
        <v>29681</v>
      </c>
      <c r="D10" s="63">
        <v>16058</v>
      </c>
      <c r="E10" s="141"/>
      <c r="F10" s="141"/>
    </row>
    <row r="11" spans="1:6">
      <c r="A11" s="150" t="s">
        <v>437</v>
      </c>
      <c r="B11" s="138"/>
      <c r="C11" s="63">
        <v>123790</v>
      </c>
      <c r="D11" s="63">
        <v>50487</v>
      </c>
      <c r="E11" s="141"/>
      <c r="F11" s="141"/>
    </row>
    <row r="12" spans="1:6">
      <c r="A12" s="1159" t="s">
        <v>438</v>
      </c>
      <c r="B12" s="140"/>
      <c r="C12" s="60">
        <f>SUM(C13:C15)</f>
        <v>13520</v>
      </c>
      <c r="D12" s="62">
        <f>SUM(D13:D15)</f>
        <v>6408</v>
      </c>
      <c r="E12" s="62">
        <f>SUM(E13:E15)</f>
        <v>0</v>
      </c>
      <c r="F12" s="62">
        <f>SUM(F13:F15)</f>
        <v>0</v>
      </c>
    </row>
    <row r="13" spans="1:6">
      <c r="A13" s="1159" t="s">
        <v>439</v>
      </c>
      <c r="B13" s="140"/>
      <c r="C13" s="63">
        <v>0</v>
      </c>
      <c r="D13" s="63">
        <v>0</v>
      </c>
      <c r="E13" s="141"/>
      <c r="F13" s="141"/>
    </row>
    <row r="14" spans="1:6" ht="28.5">
      <c r="A14" s="1159" t="s">
        <v>440</v>
      </c>
      <c r="B14" s="140"/>
      <c r="C14" s="63">
        <v>13520</v>
      </c>
      <c r="D14" s="63">
        <v>6408</v>
      </c>
      <c r="E14" s="141"/>
      <c r="F14" s="141"/>
    </row>
    <row r="15" spans="1:6">
      <c r="A15" s="1159" t="s">
        <v>441</v>
      </c>
      <c r="B15" s="140"/>
      <c r="C15" s="63">
        <v>0</v>
      </c>
      <c r="D15" s="63">
        <v>0</v>
      </c>
      <c r="E15" s="141"/>
      <c r="F15" s="141"/>
    </row>
    <row r="16" spans="1:6">
      <c r="A16" s="1159" t="s">
        <v>442</v>
      </c>
      <c r="B16" s="140"/>
      <c r="C16" s="63">
        <v>0</v>
      </c>
      <c r="D16" s="63">
        <v>0</v>
      </c>
      <c r="E16" s="141"/>
      <c r="F16" s="141"/>
    </row>
    <row r="17" spans="1:6">
      <c r="A17" s="150" t="s">
        <v>443</v>
      </c>
      <c r="B17" s="138"/>
      <c r="C17" s="63">
        <v>1808</v>
      </c>
      <c r="D17" s="63">
        <v>3493</v>
      </c>
      <c r="E17" s="141"/>
      <c r="F17" s="141"/>
    </row>
    <row r="18" spans="1:6" s="56" customFormat="1" ht="15">
      <c r="A18" s="137" t="s">
        <v>444</v>
      </c>
      <c r="B18" s="962"/>
      <c r="C18" s="69">
        <f>SUM(C19:C24)</f>
        <v>251579</v>
      </c>
      <c r="D18" s="59">
        <f>SUM(D19:D24)</f>
        <v>133427</v>
      </c>
      <c r="E18" s="59">
        <f>SUM(E19:E24)</f>
        <v>0</v>
      </c>
      <c r="F18" s="59">
        <f>SUM(F19:F24)</f>
        <v>0</v>
      </c>
    </row>
    <row r="19" spans="1:6">
      <c r="A19" s="139" t="s">
        <v>445</v>
      </c>
      <c r="B19" s="140"/>
      <c r="C19" s="63">
        <v>231462</v>
      </c>
      <c r="D19" s="63">
        <v>123413</v>
      </c>
      <c r="E19" s="141"/>
      <c r="F19" s="141"/>
    </row>
    <row r="20" spans="1:6">
      <c r="A20" s="142" t="s">
        <v>446</v>
      </c>
      <c r="B20" s="138"/>
      <c r="C20" s="63">
        <v>5034</v>
      </c>
      <c r="D20" s="63">
        <v>1264</v>
      </c>
      <c r="E20" s="143"/>
      <c r="F20" s="143"/>
    </row>
    <row r="21" spans="1:6">
      <c r="A21" s="142" t="s">
        <v>447</v>
      </c>
      <c r="B21" s="138"/>
      <c r="C21" s="63">
        <v>0</v>
      </c>
      <c r="D21" s="63">
        <v>109</v>
      </c>
      <c r="E21" s="141"/>
      <c r="F21" s="141"/>
    </row>
    <row r="22" spans="1:6">
      <c r="A22" s="1159" t="s">
        <v>448</v>
      </c>
      <c r="B22" s="140"/>
      <c r="C22" s="63">
        <v>12604</v>
      </c>
      <c r="D22" s="63">
        <v>5462</v>
      </c>
      <c r="E22" s="141"/>
      <c r="F22" s="141"/>
    </row>
    <row r="23" spans="1:6">
      <c r="A23" s="142" t="s">
        <v>449</v>
      </c>
      <c r="B23" s="140"/>
      <c r="C23" s="63">
        <v>356</v>
      </c>
      <c r="D23" s="63">
        <v>414</v>
      </c>
      <c r="E23" s="141"/>
      <c r="F23" s="141"/>
    </row>
    <row r="24" spans="1:6">
      <c r="A24" s="142" t="s">
        <v>450</v>
      </c>
      <c r="B24" s="138"/>
      <c r="C24" s="63">
        <v>2123</v>
      </c>
      <c r="D24" s="63">
        <v>2765</v>
      </c>
      <c r="E24" s="141"/>
      <c r="F24" s="141"/>
    </row>
    <row r="25" spans="1:6" s="56" customFormat="1" ht="15">
      <c r="A25" s="148" t="s">
        <v>451</v>
      </c>
      <c r="B25" s="963"/>
      <c r="C25" s="69">
        <f>C7-C18</f>
        <v>61871</v>
      </c>
      <c r="D25" s="59">
        <f>D7-D18</f>
        <v>33922</v>
      </c>
      <c r="E25" s="59">
        <f>E7-E18</f>
        <v>0</v>
      </c>
      <c r="F25" s="59">
        <f>F7-F18</f>
        <v>0</v>
      </c>
    </row>
    <row r="26" spans="1:6" s="56" customFormat="1" ht="30">
      <c r="A26" s="148" t="s">
        <v>452</v>
      </c>
      <c r="B26" s="963"/>
      <c r="C26" s="69">
        <f>C27-C30</f>
        <v>-7194</v>
      </c>
      <c r="D26" s="59">
        <f>D27-D30</f>
        <v>-2301</v>
      </c>
      <c r="E26" s="59">
        <f>E27-E30</f>
        <v>0</v>
      </c>
      <c r="F26" s="59">
        <f>F27-F30</f>
        <v>0</v>
      </c>
    </row>
    <row r="27" spans="1:6">
      <c r="A27" s="1159" t="s">
        <v>453</v>
      </c>
      <c r="B27" s="140"/>
      <c r="C27" s="60">
        <f>SUM(C28:C29)</f>
        <v>12316</v>
      </c>
      <c r="D27" s="62">
        <f>SUM(D28:D29)</f>
        <v>8796</v>
      </c>
      <c r="E27" s="62">
        <f>SUM(E28:E29)</f>
        <v>0</v>
      </c>
      <c r="F27" s="62">
        <f>SUM(F28:F29)</f>
        <v>0</v>
      </c>
    </row>
    <row r="28" spans="1:6">
      <c r="A28" s="1159" t="s">
        <v>454</v>
      </c>
      <c r="B28" s="140"/>
      <c r="C28" s="63">
        <v>1331</v>
      </c>
      <c r="D28" s="63">
        <v>1796</v>
      </c>
      <c r="E28" s="141"/>
      <c r="F28" s="141"/>
    </row>
    <row r="29" spans="1:6">
      <c r="A29" s="1159" t="s">
        <v>455</v>
      </c>
      <c r="B29" s="140"/>
      <c r="C29" s="63">
        <v>10985</v>
      </c>
      <c r="D29" s="63">
        <v>7000</v>
      </c>
      <c r="E29" s="141"/>
      <c r="F29" s="141"/>
    </row>
    <row r="30" spans="1:6">
      <c r="A30" s="1159" t="s">
        <v>456</v>
      </c>
      <c r="B30" s="140"/>
      <c r="C30" s="60">
        <f>SUM(C31:C32)</f>
        <v>19510</v>
      </c>
      <c r="D30" s="62">
        <f>SUM(D31:D32)</f>
        <v>11097</v>
      </c>
      <c r="E30" s="62">
        <f>SUM(E31:E32)</f>
        <v>0</v>
      </c>
      <c r="F30" s="62">
        <f>SUM(F31:F32)</f>
        <v>0</v>
      </c>
    </row>
    <row r="31" spans="1:6">
      <c r="A31" s="150" t="s">
        <v>457</v>
      </c>
      <c r="B31" s="140"/>
      <c r="C31" s="63">
        <v>126</v>
      </c>
      <c r="D31" s="63">
        <v>61</v>
      </c>
      <c r="E31" s="141"/>
      <c r="F31" s="141"/>
    </row>
    <row r="32" spans="1:6">
      <c r="A32" s="1159" t="s">
        <v>458</v>
      </c>
      <c r="B32" s="140"/>
      <c r="C32" s="63">
        <v>19384</v>
      </c>
      <c r="D32" s="63">
        <v>11036</v>
      </c>
      <c r="E32" s="141"/>
      <c r="F32" s="141"/>
    </row>
    <row r="33" spans="1:7" s="56" customFormat="1" ht="15">
      <c r="A33" s="148" t="s">
        <v>459</v>
      </c>
      <c r="B33" s="962"/>
      <c r="C33" s="63">
        <v>10</v>
      </c>
      <c r="D33" s="63">
        <v>0</v>
      </c>
      <c r="E33" s="144"/>
      <c r="F33" s="144"/>
    </row>
    <row r="34" spans="1:7" s="56" customFormat="1" ht="15">
      <c r="A34" s="148" t="s">
        <v>460</v>
      </c>
      <c r="B34" s="962"/>
      <c r="C34" s="69">
        <f>+C35+C36+C37</f>
        <v>23862</v>
      </c>
      <c r="D34" s="145">
        <f>+D35+D36+D37</f>
        <v>43025</v>
      </c>
      <c r="E34" s="145">
        <f>+E35+E36+E37</f>
        <v>0</v>
      </c>
      <c r="F34" s="145">
        <f>+F35+F36+F37</f>
        <v>0</v>
      </c>
    </row>
    <row r="35" spans="1:7">
      <c r="A35" s="1159" t="s">
        <v>461</v>
      </c>
      <c r="B35" s="140"/>
      <c r="C35" s="63">
        <v>21189</v>
      </c>
      <c r="D35" s="63">
        <v>24337</v>
      </c>
      <c r="E35" s="146"/>
      <c r="F35" s="146"/>
    </row>
    <row r="36" spans="1:7">
      <c r="A36" s="1159" t="s">
        <v>462</v>
      </c>
      <c r="B36" s="140"/>
      <c r="C36" s="63">
        <v>98</v>
      </c>
      <c r="D36" s="63">
        <v>22237</v>
      </c>
      <c r="E36" s="146"/>
      <c r="F36" s="146"/>
    </row>
    <row r="37" spans="1:7">
      <c r="A37" s="1159" t="s">
        <v>463</v>
      </c>
      <c r="B37" s="140"/>
      <c r="C37" s="63">
        <v>2575</v>
      </c>
      <c r="D37" s="63">
        <v>-3549</v>
      </c>
      <c r="E37" s="146"/>
      <c r="F37" s="146"/>
    </row>
    <row r="38" spans="1:7" s="56" customFormat="1" ht="15">
      <c r="A38" s="148" t="s">
        <v>464</v>
      </c>
      <c r="B38" s="962"/>
      <c r="C38" s="63">
        <v>12536</v>
      </c>
      <c r="D38" s="63">
        <v>8524</v>
      </c>
      <c r="E38" s="144"/>
      <c r="F38" s="144"/>
    </row>
    <row r="39" spans="1:7" s="56" customFormat="1" ht="15">
      <c r="A39" s="148" t="s">
        <v>465</v>
      </c>
      <c r="B39" s="963"/>
      <c r="C39" s="70">
        <f>+C25+C26+C33+C34+C38</f>
        <v>91085</v>
      </c>
      <c r="D39" s="147">
        <f>+D25+D26+D33+D34+D38</f>
        <v>83170</v>
      </c>
      <c r="E39" s="147">
        <f>+E25+E26+E33+E34+E38</f>
        <v>0</v>
      </c>
      <c r="F39" s="147">
        <f>+F25+F26+F33+F34+F38</f>
        <v>0</v>
      </c>
    </row>
    <row r="40" spans="1:7" s="774" customFormat="1" ht="27.75">
      <c r="A40" s="906" t="s">
        <v>466</v>
      </c>
      <c r="B40" s="963"/>
      <c r="C40" s="776">
        <v>516</v>
      </c>
      <c r="D40" s="776">
        <v>2106</v>
      </c>
      <c r="E40" s="776"/>
      <c r="F40" s="776"/>
    </row>
    <row r="41" spans="1:7" s="774" customFormat="1" ht="27.75">
      <c r="A41" s="906" t="s">
        <v>467</v>
      </c>
      <c r="B41" s="963"/>
      <c r="C41" s="776">
        <v>0</v>
      </c>
      <c r="D41" s="776">
        <v>0</v>
      </c>
      <c r="E41" s="776"/>
      <c r="F41" s="776"/>
    </row>
    <row r="42" spans="1:7" s="779" customFormat="1" ht="27.75">
      <c r="A42" s="907" t="s">
        <v>468</v>
      </c>
      <c r="B42" s="963"/>
      <c r="C42" s="777"/>
      <c r="D42" s="778"/>
      <c r="E42" s="778"/>
      <c r="F42" s="778"/>
    </row>
    <row r="43" spans="1:7" s="56" customFormat="1" ht="15">
      <c r="A43" s="148" t="s">
        <v>469</v>
      </c>
      <c r="B43" s="963"/>
      <c r="C43" s="63">
        <v>31921</v>
      </c>
      <c r="D43" s="63">
        <v>25441</v>
      </c>
      <c r="E43" s="144"/>
      <c r="F43" s="144"/>
    </row>
    <row r="44" spans="1:7" s="56" customFormat="1" ht="15">
      <c r="A44" s="148" t="s">
        <v>470</v>
      </c>
      <c r="B44" s="963"/>
      <c r="C44" s="63">
        <v>62358</v>
      </c>
      <c r="D44" s="63">
        <v>48445</v>
      </c>
      <c r="E44" s="144"/>
      <c r="F44" s="144"/>
    </row>
    <row r="45" spans="1:7" s="56" customFormat="1" ht="15">
      <c r="A45" s="148" t="s">
        <v>471</v>
      </c>
      <c r="B45" s="963"/>
      <c r="C45" s="69">
        <f>C39-C40-C41-C42-C43-C44</f>
        <v>-3710</v>
      </c>
      <c r="D45" s="69">
        <f>D39-D40-D41-D42-D43-D44</f>
        <v>7178</v>
      </c>
      <c r="E45" s="69">
        <f>E39-E40-E41-E42-E43-E44</f>
        <v>0</v>
      </c>
      <c r="F45" s="69">
        <f>F39-F40-F41-F42-F43-F44</f>
        <v>0</v>
      </c>
    </row>
    <row r="46" spans="1:7" s="56" customFormat="1" ht="30">
      <c r="A46" s="148" t="s">
        <v>472</v>
      </c>
      <c r="B46" s="962"/>
      <c r="C46" s="63">
        <v>0</v>
      </c>
      <c r="D46" s="63">
        <v>0</v>
      </c>
      <c r="E46" s="144"/>
      <c r="F46" s="144"/>
    </row>
    <row r="47" spans="1:7" s="56" customFormat="1" ht="30">
      <c r="A47" s="148" t="s">
        <v>473</v>
      </c>
      <c r="B47" s="962"/>
      <c r="C47" s="63">
        <v>0</v>
      </c>
      <c r="D47" s="63">
        <v>0</v>
      </c>
      <c r="E47" s="149"/>
      <c r="F47" s="149"/>
      <c r="G47" s="936"/>
    </row>
    <row r="48" spans="1:7" s="56" customFormat="1" ht="15">
      <c r="A48" s="148" t="s">
        <v>474</v>
      </c>
      <c r="B48" s="962"/>
      <c r="C48" s="63">
        <v>0</v>
      </c>
      <c r="D48" s="63">
        <v>0</v>
      </c>
      <c r="E48" s="149"/>
      <c r="F48" s="149"/>
    </row>
    <row r="49" spans="1:6" s="56" customFormat="1" ht="30">
      <c r="A49" s="148" t="s">
        <v>475</v>
      </c>
      <c r="B49" s="962"/>
      <c r="C49" s="69">
        <f>C45+C46+C47+C48</f>
        <v>-3710</v>
      </c>
      <c r="D49" s="145">
        <f>D45+D46+D47+D48</f>
        <v>7178</v>
      </c>
      <c r="E49" s="145">
        <f>E45+E46+E47+E48</f>
        <v>0</v>
      </c>
      <c r="F49" s="145">
        <f>F45+F46+F47+F48</f>
        <v>0</v>
      </c>
    </row>
    <row r="50" spans="1:6" s="56" customFormat="1" ht="18" customHeight="1">
      <c r="A50" s="148" t="s">
        <v>476</v>
      </c>
      <c r="B50" s="962"/>
      <c r="C50" s="69">
        <f>SUM(C51:C53)</f>
        <v>4130</v>
      </c>
      <c r="D50" s="145">
        <f>SUM(D51:D53)</f>
        <v>9609</v>
      </c>
      <c r="E50" s="145">
        <f>SUM(E51:E53)</f>
        <v>0</v>
      </c>
      <c r="F50" s="145">
        <f>SUM(F51:F53)</f>
        <v>0</v>
      </c>
    </row>
    <row r="51" spans="1:6" s="56" customFormat="1" ht="15">
      <c r="A51" s="150" t="s">
        <v>477</v>
      </c>
      <c r="B51" s="138"/>
      <c r="C51" s="63">
        <v>0</v>
      </c>
      <c r="D51" s="63">
        <v>0</v>
      </c>
      <c r="E51" s="141"/>
      <c r="F51" s="141"/>
    </row>
    <row r="52" spans="1:6" s="56" customFormat="1" ht="15">
      <c r="A52" s="150" t="s">
        <v>478</v>
      </c>
      <c r="B52" s="138"/>
      <c r="C52" s="63">
        <v>0</v>
      </c>
      <c r="D52" s="63">
        <v>0</v>
      </c>
      <c r="E52" s="141"/>
      <c r="F52" s="141"/>
    </row>
    <row r="53" spans="1:6" s="56" customFormat="1" ht="15">
      <c r="A53" s="150" t="s">
        <v>479</v>
      </c>
      <c r="B53" s="138"/>
      <c r="C53" s="63">
        <v>4130</v>
      </c>
      <c r="D53" s="63">
        <v>9609</v>
      </c>
      <c r="E53" s="141"/>
      <c r="F53" s="141"/>
    </row>
    <row r="54" spans="1:6" s="56" customFormat="1" ht="30">
      <c r="A54" s="148" t="s">
        <v>480</v>
      </c>
      <c r="B54" s="962"/>
      <c r="C54" s="70">
        <f>C49+C50</f>
        <v>420</v>
      </c>
      <c r="D54" s="147">
        <f>D49+D50</f>
        <v>16787</v>
      </c>
      <c r="E54" s="147">
        <f>E49+E50</f>
        <v>0</v>
      </c>
      <c r="F54" s="147">
        <f>F49+F50</f>
        <v>0</v>
      </c>
    </row>
    <row r="55" spans="1:6" s="56" customFormat="1" ht="15">
      <c r="A55" s="148" t="s">
        <v>481</v>
      </c>
      <c r="B55" s="962"/>
      <c r="C55" s="69">
        <f>SUM(C56:C58)</f>
        <v>0</v>
      </c>
      <c r="D55" s="145">
        <f>SUM(D56:D58)</f>
        <v>0</v>
      </c>
      <c r="E55" s="145">
        <f>SUM(E56:E58)</f>
        <v>0</v>
      </c>
      <c r="F55" s="145">
        <f>SUM(F56:F58)</f>
        <v>0</v>
      </c>
    </row>
    <row r="56" spans="1:6">
      <c r="A56" s="150" t="s">
        <v>482</v>
      </c>
      <c r="B56" s="138"/>
      <c r="C56" s="63">
        <v>0</v>
      </c>
      <c r="D56" s="63">
        <v>0</v>
      </c>
      <c r="E56" s="141"/>
      <c r="F56" s="141"/>
    </row>
    <row r="57" spans="1:6" ht="28.5">
      <c r="A57" s="150" t="s">
        <v>483</v>
      </c>
      <c r="B57" s="138"/>
      <c r="C57" s="63">
        <v>0</v>
      </c>
      <c r="D57" s="63">
        <v>0</v>
      </c>
      <c r="E57" s="141"/>
      <c r="F57" s="141"/>
    </row>
    <row r="58" spans="1:6">
      <c r="A58" s="150" t="s">
        <v>484</v>
      </c>
      <c r="B58" s="138"/>
      <c r="C58" s="63">
        <v>0</v>
      </c>
      <c r="D58" s="63">
        <v>0</v>
      </c>
      <c r="E58" s="141"/>
      <c r="F58" s="141"/>
    </row>
    <row r="59" spans="1:6" s="56" customFormat="1" ht="15">
      <c r="A59" s="148" t="s">
        <v>485</v>
      </c>
      <c r="B59" s="962"/>
      <c r="C59" s="69">
        <f>SUM(C60:C62)</f>
        <v>0</v>
      </c>
      <c r="D59" s="145">
        <f>SUM(D60:D62)</f>
        <v>0</v>
      </c>
      <c r="E59" s="145">
        <f>SUM(E60:E62)</f>
        <v>0</v>
      </c>
      <c r="F59" s="145">
        <f>SUM(F60:F62)</f>
        <v>0</v>
      </c>
    </row>
    <row r="60" spans="1:6">
      <c r="A60" s="150" t="s">
        <v>486</v>
      </c>
      <c r="B60" s="138"/>
      <c r="C60" s="63">
        <v>0</v>
      </c>
      <c r="D60" s="141">
        <v>0</v>
      </c>
      <c r="E60" s="141"/>
      <c r="F60" s="141"/>
    </row>
    <row r="61" spans="1:6" ht="28.5">
      <c r="A61" s="150" t="s">
        <v>487</v>
      </c>
      <c r="B61" s="138"/>
      <c r="C61" s="63">
        <v>0</v>
      </c>
      <c r="D61" s="141">
        <v>0</v>
      </c>
      <c r="E61" s="141"/>
      <c r="F61" s="141"/>
    </row>
    <row r="62" spans="1:6">
      <c r="A62" s="150" t="s">
        <v>488</v>
      </c>
      <c r="B62" s="138"/>
      <c r="C62" s="63">
        <v>0</v>
      </c>
      <c r="D62" s="141">
        <v>0</v>
      </c>
      <c r="E62" s="141"/>
      <c r="F62" s="141"/>
    </row>
    <row r="63" spans="1:6" s="56" customFormat="1" ht="30">
      <c r="A63" s="148" t="s">
        <v>489</v>
      </c>
      <c r="B63" s="962"/>
      <c r="C63" s="69">
        <f>C55-C59</f>
        <v>0</v>
      </c>
      <c r="D63" s="59">
        <f>D55-D59</f>
        <v>0</v>
      </c>
      <c r="E63" s="59">
        <f>E55-E59</f>
        <v>0</v>
      </c>
      <c r="F63" s="59">
        <f>F55-F59</f>
        <v>0</v>
      </c>
    </row>
    <row r="64" spans="1:6" s="56" customFormat="1" ht="18" customHeight="1">
      <c r="A64" s="148" t="s">
        <v>490</v>
      </c>
      <c r="B64" s="962"/>
      <c r="C64" s="69">
        <f>SUM(C65:C67)</f>
        <v>0</v>
      </c>
      <c r="D64" s="59">
        <f>SUM(D65:D67)</f>
        <v>0</v>
      </c>
      <c r="E64" s="59">
        <f>SUM(E65:E67)</f>
        <v>0</v>
      </c>
      <c r="F64" s="59">
        <f>SUM(F65:F67)</f>
        <v>0</v>
      </c>
    </row>
    <row r="65" spans="1:6" s="56" customFormat="1" ht="15">
      <c r="A65" s="150" t="s">
        <v>491</v>
      </c>
      <c r="B65" s="138"/>
      <c r="C65" s="63">
        <v>0</v>
      </c>
      <c r="D65" s="141">
        <v>0</v>
      </c>
      <c r="E65" s="141"/>
      <c r="F65" s="141"/>
    </row>
    <row r="66" spans="1:6" s="56" customFormat="1" ht="15">
      <c r="A66" s="150" t="s">
        <v>492</v>
      </c>
      <c r="B66" s="138"/>
      <c r="C66" s="63">
        <v>0</v>
      </c>
      <c r="D66" s="141">
        <v>0</v>
      </c>
      <c r="E66" s="141"/>
      <c r="F66" s="141"/>
    </row>
    <row r="67" spans="1:6" s="56" customFormat="1" ht="15">
      <c r="A67" s="150" t="s">
        <v>493</v>
      </c>
      <c r="B67" s="138"/>
      <c r="C67" s="63">
        <v>0</v>
      </c>
      <c r="D67" s="141">
        <v>0</v>
      </c>
      <c r="E67" s="141"/>
      <c r="F67" s="141"/>
    </row>
    <row r="68" spans="1:6" s="947" customFormat="1" ht="30">
      <c r="A68" s="1003" t="s">
        <v>494</v>
      </c>
      <c r="B68" s="965"/>
      <c r="C68" s="960">
        <f>C63+C64</f>
        <v>0</v>
      </c>
      <c r="D68" s="961">
        <f>D63+D64</f>
        <v>0</v>
      </c>
      <c r="E68" s="961">
        <f>E63+E64</f>
        <v>0</v>
      </c>
      <c r="F68" s="961">
        <f>F63+F64</f>
        <v>0</v>
      </c>
    </row>
    <row r="69" spans="1:6" s="947" customFormat="1" ht="15">
      <c r="A69" s="964" t="s">
        <v>495</v>
      </c>
      <c r="B69" s="965"/>
      <c r="C69" s="960">
        <f>C54+C68</f>
        <v>420</v>
      </c>
      <c r="D69" s="961">
        <f>D54+D68</f>
        <v>16787</v>
      </c>
      <c r="E69" s="961">
        <f>E54+E68</f>
        <v>0</v>
      </c>
      <c r="F69" s="961">
        <f>F54+F68</f>
        <v>0</v>
      </c>
    </row>
    <row r="70" spans="1:6" s="56" customFormat="1" ht="15">
      <c r="A70" s="142" t="s">
        <v>496</v>
      </c>
      <c r="B70" s="138"/>
      <c r="C70" s="63">
        <v>2.0000000000000002E-5</v>
      </c>
      <c r="D70" s="141">
        <v>9.6000000000000002E-4</v>
      </c>
      <c r="E70" s="141"/>
      <c r="F70" s="141"/>
    </row>
    <row r="71" spans="1:6">
      <c r="A71" s="151"/>
    </row>
    <row r="970" spans="1:1">
      <c r="A970" s="152"/>
    </row>
  </sheetData>
  <sheetProtection password="CF27" sheet="1"/>
  <mergeCells count="2">
    <mergeCell ref="C4:D4"/>
    <mergeCell ref="E4:F4"/>
  </mergeCells>
  <phoneticPr fontId="0" type="noConversion"/>
  <printOptions horizontalCentered="1" verticalCentered="1"/>
  <pageMargins left="0.70866141732283505" right="0.41" top="0.71" bottom="0.57999999999999996" header="0.35433070866141703" footer="0.31496062992126"/>
  <pageSetup paperSize="9" scale="63" orientation="portrait" r:id="rId1"/>
  <headerFooter alignWithMargins="0">
    <oddHeader>&amp;R&amp;"Times New Roman,Normal"&amp;12EK1-C</oddHeader>
    <oddFooter>&amp;C&amp;"Times New Roman,Normal"&amp;14 4</odd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F994"/>
  <sheetViews>
    <sheetView view="pageBreakPreview" zoomScale="80" zoomScaleNormal="80" zoomScaleSheetLayoutView="80" workbookViewId="0">
      <pane xSplit="1" ySplit="6" topLeftCell="B7" activePane="bottomRight" state="frozen"/>
      <selection pane="topRight"/>
      <selection pane="bottomLeft"/>
      <selection pane="bottomRight"/>
    </sheetView>
  </sheetViews>
  <sheetFormatPr defaultColWidth="9.140625" defaultRowHeight="14.25"/>
  <cols>
    <col min="1" max="1" width="57.7109375" style="946" customWidth="1"/>
    <col min="2" max="2" width="6.42578125" style="946" customWidth="1"/>
    <col min="3" max="4" width="23.7109375" style="946" customWidth="1"/>
    <col min="5" max="5" width="23.7109375" style="946" hidden="1" customWidth="1"/>
    <col min="6" max="6" width="25.140625" style="946" hidden="1" customWidth="1"/>
    <col min="7" max="16384" width="9.140625" style="946"/>
  </cols>
  <sheetData>
    <row r="1" spans="1:6" ht="19.5" customHeight="1">
      <c r="A1" s="972" t="s">
        <v>2796</v>
      </c>
      <c r="B1" s="973"/>
      <c r="C1" s="974"/>
      <c r="D1" s="975"/>
      <c r="E1" s="974"/>
      <c r="F1" s="975"/>
    </row>
    <row r="2" spans="1:6" ht="15">
      <c r="A2" s="1263"/>
      <c r="B2" s="1264"/>
      <c r="C2" s="976"/>
      <c r="D2" s="977"/>
      <c r="E2" s="976"/>
      <c r="F2" s="977"/>
    </row>
    <row r="3" spans="1:6" ht="5.25" customHeight="1">
      <c r="A3" s="811"/>
      <c r="C3" s="978"/>
      <c r="D3" s="979"/>
      <c r="E3" s="978"/>
      <c r="F3" s="979"/>
    </row>
    <row r="4" spans="1:6" ht="19.5" customHeight="1">
      <c r="A4" s="980"/>
      <c r="B4" s="981"/>
      <c r="C4" s="1261" t="str">
        <f>+assets!C4</f>
        <v>THOUSAND TURKISH LIRA</v>
      </c>
      <c r="D4" s="1262"/>
      <c r="E4" s="1261" t="str">
        <f>+assets!C4</f>
        <v>THOUSAND TURKISH LIRA</v>
      </c>
      <c r="F4" s="1262"/>
    </row>
    <row r="5" spans="1:6" ht="18">
      <c r="A5" s="982" t="s">
        <v>497</v>
      </c>
      <c r="B5" s="1265" t="s">
        <v>103</v>
      </c>
      <c r="C5" s="983" t="s">
        <v>100</v>
      </c>
      <c r="D5" s="984" t="s">
        <v>101</v>
      </c>
      <c r="E5" s="983" t="s">
        <v>100</v>
      </c>
      <c r="F5" s="984" t="s">
        <v>101</v>
      </c>
    </row>
    <row r="6" spans="1:6">
      <c r="A6" s="985"/>
      <c r="B6" s="1266"/>
      <c r="C6" s="986" t="str">
        <f>+gelir!C6</f>
        <v>(01/01/2025-31/03/2025)</v>
      </c>
      <c r="D6" s="987" t="str">
        <f>+gelir!D6</f>
        <v>(01/01/2024-31/03/2024)</v>
      </c>
      <c r="E6" s="988" t="str">
        <f>+gelir!E6</f>
        <v>(01/07/2024-30/09/2024)</v>
      </c>
      <c r="F6" s="989" t="str">
        <f>+gelir!F6</f>
        <v>(01/07/2023-30/09/2023)</v>
      </c>
    </row>
    <row r="7" spans="1:6" s="947" customFormat="1" ht="15">
      <c r="A7" s="964" t="s">
        <v>498</v>
      </c>
      <c r="B7" s="965"/>
      <c r="C7" s="960">
        <f>gelir!C7</f>
        <v>313450</v>
      </c>
      <c r="D7" s="961">
        <f>gelir!D7</f>
        <v>167349</v>
      </c>
      <c r="E7" s="961">
        <f>gelir!E7</f>
        <v>0</v>
      </c>
      <c r="F7" s="961">
        <f>gelir!F7</f>
        <v>0</v>
      </c>
    </row>
    <row r="8" spans="1:6">
      <c r="A8" s="966" t="s">
        <v>499</v>
      </c>
      <c r="B8" s="967"/>
      <c r="C8" s="956">
        <f>gelir!C8</f>
        <v>144619</v>
      </c>
      <c r="D8" s="968">
        <f>gelir!D8</f>
        <v>85747</v>
      </c>
      <c r="E8" s="968">
        <f>gelir!E8</f>
        <v>0</v>
      </c>
      <c r="F8" s="968">
        <f>gelir!F8</f>
        <v>0</v>
      </c>
    </row>
    <row r="9" spans="1:6">
      <c r="A9" s="966" t="s">
        <v>500</v>
      </c>
      <c r="B9" s="967"/>
      <c r="C9" s="956">
        <f>gelir!C9</f>
        <v>32</v>
      </c>
      <c r="D9" s="968">
        <f>gelir!D9</f>
        <v>5156</v>
      </c>
      <c r="E9" s="968">
        <f>gelir!E9</f>
        <v>0</v>
      </c>
      <c r="F9" s="968">
        <f>gelir!F9</f>
        <v>0</v>
      </c>
    </row>
    <row r="10" spans="1:6">
      <c r="A10" s="966" t="s">
        <v>501</v>
      </c>
      <c r="B10" s="967"/>
      <c r="C10" s="956">
        <f>gelir!C10</f>
        <v>29681</v>
      </c>
      <c r="D10" s="968">
        <f>gelir!D10</f>
        <v>16058</v>
      </c>
      <c r="E10" s="968">
        <f>gelir!E10</f>
        <v>0</v>
      </c>
      <c r="F10" s="968">
        <f>gelir!F10</f>
        <v>0</v>
      </c>
    </row>
    <row r="11" spans="1:6">
      <c r="A11" s="1160" t="s">
        <v>502</v>
      </c>
      <c r="B11" s="969"/>
      <c r="C11" s="956">
        <f>gelir!C11</f>
        <v>123790</v>
      </c>
      <c r="D11" s="968">
        <f>gelir!D11</f>
        <v>50487</v>
      </c>
      <c r="E11" s="968">
        <f>gelir!E11</f>
        <v>0</v>
      </c>
      <c r="F11" s="968">
        <f>gelir!F11</f>
        <v>0</v>
      </c>
    </row>
    <row r="12" spans="1:6">
      <c r="A12" s="1160" t="s">
        <v>503</v>
      </c>
      <c r="B12" s="967"/>
      <c r="C12" s="957">
        <f>gelir!C12</f>
        <v>13520</v>
      </c>
      <c r="D12" s="958">
        <f>gelir!D12</f>
        <v>6408</v>
      </c>
      <c r="E12" s="958">
        <f>gelir!E12</f>
        <v>0</v>
      </c>
      <c r="F12" s="958">
        <f>gelir!F12</f>
        <v>0</v>
      </c>
    </row>
    <row r="13" spans="1:6">
      <c r="A13" s="1160" t="s">
        <v>504</v>
      </c>
      <c r="B13" s="967"/>
      <c r="C13" s="956">
        <f>gelir!C13</f>
        <v>0</v>
      </c>
      <c r="D13" s="968">
        <f>gelir!D13</f>
        <v>0</v>
      </c>
      <c r="E13" s="968">
        <f>gelir!E13</f>
        <v>0</v>
      </c>
      <c r="F13" s="968">
        <f>gelir!F13</f>
        <v>0</v>
      </c>
    </row>
    <row r="14" spans="1:6" ht="28.5">
      <c r="A14" s="1160" t="s">
        <v>505</v>
      </c>
      <c r="B14" s="967"/>
      <c r="C14" s="956">
        <f>gelir!C14</f>
        <v>13520</v>
      </c>
      <c r="D14" s="968">
        <f>gelir!D14</f>
        <v>6408</v>
      </c>
      <c r="E14" s="968">
        <f>gelir!E14</f>
        <v>0</v>
      </c>
      <c r="F14" s="968">
        <f>gelir!F14</f>
        <v>0</v>
      </c>
    </row>
    <row r="15" spans="1:6">
      <c r="A15" s="1160" t="s">
        <v>506</v>
      </c>
      <c r="B15" s="967"/>
      <c r="C15" s="956">
        <f>gelir!C15</f>
        <v>0</v>
      </c>
      <c r="D15" s="968">
        <f>gelir!D15</f>
        <v>0</v>
      </c>
      <c r="E15" s="968">
        <f>gelir!E15</f>
        <v>0</v>
      </c>
      <c r="F15" s="968">
        <f>gelir!F15</f>
        <v>0</v>
      </c>
    </row>
    <row r="16" spans="1:6">
      <c r="A16" s="966" t="s">
        <v>507</v>
      </c>
      <c r="B16" s="967"/>
      <c r="C16" s="956">
        <f>gelir!C16</f>
        <v>0</v>
      </c>
      <c r="D16" s="968">
        <f>gelir!D16</f>
        <v>0</v>
      </c>
      <c r="E16" s="968">
        <f>gelir!E16</f>
        <v>0</v>
      </c>
      <c r="F16" s="968">
        <f>gelir!F16</f>
        <v>0</v>
      </c>
    </row>
    <row r="17" spans="1:6">
      <c r="A17" s="1160" t="s">
        <v>508</v>
      </c>
      <c r="B17" s="969"/>
      <c r="C17" s="956">
        <f>gelir!C17</f>
        <v>1808</v>
      </c>
      <c r="D17" s="968">
        <f>gelir!D17</f>
        <v>3493</v>
      </c>
      <c r="E17" s="968">
        <f>gelir!E17</f>
        <v>0</v>
      </c>
      <c r="F17" s="968">
        <f>gelir!F17</f>
        <v>0</v>
      </c>
    </row>
    <row r="18" spans="1:6" s="947" customFormat="1" ht="15">
      <c r="A18" s="1003" t="s">
        <v>509</v>
      </c>
      <c r="B18" s="965"/>
      <c r="C18" s="960">
        <f>gelir!C18</f>
        <v>251579</v>
      </c>
      <c r="D18" s="961">
        <f>gelir!D18</f>
        <v>133427</v>
      </c>
      <c r="E18" s="961">
        <f>gelir!E18</f>
        <v>0</v>
      </c>
      <c r="F18" s="961">
        <f>gelir!F18</f>
        <v>0</v>
      </c>
    </row>
    <row r="19" spans="1:6">
      <c r="A19" s="1007" t="s">
        <v>510</v>
      </c>
      <c r="B19" s="967"/>
      <c r="C19" s="956">
        <f>gelir!C19</f>
        <v>231462</v>
      </c>
      <c r="D19" s="968">
        <f>gelir!D19</f>
        <v>123413</v>
      </c>
      <c r="E19" s="968">
        <f>gelir!E19</f>
        <v>0</v>
      </c>
      <c r="F19" s="968">
        <f>gelir!F19</f>
        <v>0</v>
      </c>
    </row>
    <row r="20" spans="1:6">
      <c r="A20" s="1160" t="s">
        <v>511</v>
      </c>
      <c r="B20" s="969"/>
      <c r="C20" s="970">
        <f>gelir!C20</f>
        <v>5034</v>
      </c>
      <c r="D20" s="971">
        <f>gelir!D20</f>
        <v>1264</v>
      </c>
      <c r="E20" s="971">
        <f>gelir!E20</f>
        <v>0</v>
      </c>
      <c r="F20" s="971">
        <f>gelir!F20</f>
        <v>0</v>
      </c>
    </row>
    <row r="21" spans="1:6">
      <c r="A21" s="1160" t="s">
        <v>512</v>
      </c>
      <c r="B21" s="969"/>
      <c r="C21" s="956">
        <f>gelir!C21</f>
        <v>0</v>
      </c>
      <c r="D21" s="968">
        <f>gelir!D21</f>
        <v>109</v>
      </c>
      <c r="E21" s="968">
        <f>gelir!E21</f>
        <v>0</v>
      </c>
      <c r="F21" s="968">
        <f>gelir!F21</f>
        <v>0</v>
      </c>
    </row>
    <row r="22" spans="1:6">
      <c r="A22" s="1007" t="s">
        <v>513</v>
      </c>
      <c r="B22" s="967"/>
      <c r="C22" s="956">
        <f>gelir!C22</f>
        <v>12604</v>
      </c>
      <c r="D22" s="968">
        <f>gelir!D22</f>
        <v>5462</v>
      </c>
      <c r="E22" s="968">
        <f>gelir!E22</f>
        <v>0</v>
      </c>
      <c r="F22" s="968">
        <f>gelir!F22</f>
        <v>0</v>
      </c>
    </row>
    <row r="23" spans="1:6">
      <c r="A23" s="1160" t="s">
        <v>514</v>
      </c>
      <c r="B23" s="967"/>
      <c r="C23" s="956">
        <f>gelir!C23</f>
        <v>356</v>
      </c>
      <c r="D23" s="968">
        <f>gelir!D23</f>
        <v>414</v>
      </c>
      <c r="E23" s="968">
        <f>gelir!E23</f>
        <v>0</v>
      </c>
      <c r="F23" s="968">
        <f>gelir!F23</f>
        <v>0</v>
      </c>
    </row>
    <row r="24" spans="1:6">
      <c r="A24" s="1160" t="s">
        <v>515</v>
      </c>
      <c r="B24" s="969"/>
      <c r="C24" s="956">
        <f>gelir!C24</f>
        <v>2123</v>
      </c>
      <c r="D24" s="968">
        <f>gelir!D24</f>
        <v>2765</v>
      </c>
      <c r="E24" s="968">
        <f>gelir!E24</f>
        <v>0</v>
      </c>
      <c r="F24" s="968">
        <f>gelir!F24</f>
        <v>0</v>
      </c>
    </row>
    <row r="25" spans="1:6" s="947" customFormat="1" ht="15">
      <c r="A25" s="1003" t="s">
        <v>516</v>
      </c>
      <c r="B25" s="990"/>
      <c r="C25" s="960">
        <f>gelir!C25</f>
        <v>61871</v>
      </c>
      <c r="D25" s="961">
        <f>gelir!D25</f>
        <v>33922</v>
      </c>
      <c r="E25" s="961">
        <f>gelir!E25</f>
        <v>0</v>
      </c>
      <c r="F25" s="961">
        <f>gelir!F25</f>
        <v>0</v>
      </c>
    </row>
    <row r="26" spans="1:6" s="947" customFormat="1" ht="15" customHeight="1">
      <c r="A26" s="1003" t="s">
        <v>517</v>
      </c>
      <c r="B26" s="990"/>
      <c r="C26" s="960">
        <f>gelir!C26</f>
        <v>-7194</v>
      </c>
      <c r="D26" s="961">
        <f>gelir!D26</f>
        <v>-2301</v>
      </c>
      <c r="E26" s="961">
        <f>gelir!E26</f>
        <v>0</v>
      </c>
      <c r="F26" s="961">
        <f>gelir!F26</f>
        <v>0</v>
      </c>
    </row>
    <row r="27" spans="1:6">
      <c r="A27" s="1007" t="s">
        <v>518</v>
      </c>
      <c r="B27" s="967"/>
      <c r="C27" s="957">
        <f>gelir!C27</f>
        <v>12316</v>
      </c>
      <c r="D27" s="958">
        <f>gelir!D27</f>
        <v>8796</v>
      </c>
      <c r="E27" s="958">
        <f>gelir!E27</f>
        <v>0</v>
      </c>
      <c r="F27" s="958">
        <f>gelir!F27</f>
        <v>0</v>
      </c>
    </row>
    <row r="28" spans="1:6">
      <c r="A28" s="1007" t="s">
        <v>519</v>
      </c>
      <c r="B28" s="967"/>
      <c r="C28" s="956">
        <f>gelir!C28</f>
        <v>1331</v>
      </c>
      <c r="D28" s="968">
        <f>gelir!D28</f>
        <v>1796</v>
      </c>
      <c r="E28" s="968">
        <f>gelir!E28</f>
        <v>0</v>
      </c>
      <c r="F28" s="968">
        <f>gelir!F28</f>
        <v>0</v>
      </c>
    </row>
    <row r="29" spans="1:6">
      <c r="A29" s="1007" t="s">
        <v>520</v>
      </c>
      <c r="B29" s="967"/>
      <c r="C29" s="956">
        <f>gelir!C29</f>
        <v>10985</v>
      </c>
      <c r="D29" s="968">
        <f>gelir!D29</f>
        <v>7000</v>
      </c>
      <c r="E29" s="968">
        <f>gelir!E29</f>
        <v>0</v>
      </c>
      <c r="F29" s="968">
        <f>gelir!F29</f>
        <v>0</v>
      </c>
    </row>
    <row r="30" spans="1:6">
      <c r="A30" s="1007" t="s">
        <v>521</v>
      </c>
      <c r="B30" s="967"/>
      <c r="C30" s="957">
        <f>gelir!C30</f>
        <v>19510</v>
      </c>
      <c r="D30" s="958">
        <f>gelir!D30</f>
        <v>11097</v>
      </c>
      <c r="E30" s="958">
        <f>gelir!E30</f>
        <v>0</v>
      </c>
      <c r="F30" s="958">
        <f>gelir!F30</f>
        <v>0</v>
      </c>
    </row>
    <row r="31" spans="1:6">
      <c r="A31" s="1160" t="s">
        <v>522</v>
      </c>
      <c r="B31" s="967"/>
      <c r="C31" s="956">
        <f>gelir!C31</f>
        <v>126</v>
      </c>
      <c r="D31" s="968">
        <f>gelir!D31</f>
        <v>61</v>
      </c>
      <c r="E31" s="968">
        <f>gelir!E31</f>
        <v>0</v>
      </c>
      <c r="F31" s="968">
        <f>gelir!F31</f>
        <v>0</v>
      </c>
    </row>
    <row r="32" spans="1:6">
      <c r="A32" s="1007" t="s">
        <v>523</v>
      </c>
      <c r="B32" s="967"/>
      <c r="C32" s="956">
        <f>gelir!C32</f>
        <v>19384</v>
      </c>
      <c r="D32" s="968">
        <f>gelir!D32</f>
        <v>11036</v>
      </c>
      <c r="E32" s="968">
        <f>gelir!E32</f>
        <v>0</v>
      </c>
      <c r="F32" s="968">
        <f>gelir!F32</f>
        <v>0</v>
      </c>
    </row>
    <row r="33" spans="1:6" s="947" customFormat="1" ht="15">
      <c r="A33" s="964" t="s">
        <v>524</v>
      </c>
      <c r="B33" s="965"/>
      <c r="C33" s="959">
        <f>gelir!C33</f>
        <v>10</v>
      </c>
      <c r="D33" s="991">
        <f>gelir!D33</f>
        <v>0</v>
      </c>
      <c r="E33" s="991">
        <f>gelir!E33</f>
        <v>0</v>
      </c>
      <c r="F33" s="991">
        <f>gelir!F33</f>
        <v>0</v>
      </c>
    </row>
    <row r="34" spans="1:6" s="947" customFormat="1" ht="15">
      <c r="A34" s="964" t="s">
        <v>525</v>
      </c>
      <c r="B34" s="965"/>
      <c r="C34" s="960">
        <f>gelir!C34</f>
        <v>23862</v>
      </c>
      <c r="D34" s="992">
        <f>gelir!D34</f>
        <v>43025</v>
      </c>
      <c r="E34" s="992">
        <f>gelir!E34</f>
        <v>0</v>
      </c>
      <c r="F34" s="992">
        <f>gelir!F34</f>
        <v>0</v>
      </c>
    </row>
    <row r="35" spans="1:6">
      <c r="A35" s="966" t="s">
        <v>526</v>
      </c>
      <c r="B35" s="967"/>
      <c r="C35" s="956">
        <f>gelir!C35</f>
        <v>21189</v>
      </c>
      <c r="D35" s="993">
        <f>gelir!D35</f>
        <v>24337</v>
      </c>
      <c r="E35" s="993">
        <f>gelir!E35</f>
        <v>0</v>
      </c>
      <c r="F35" s="993">
        <f>gelir!F35</f>
        <v>0</v>
      </c>
    </row>
    <row r="36" spans="1:6">
      <c r="A36" s="966" t="s">
        <v>527</v>
      </c>
      <c r="B36" s="967"/>
      <c r="C36" s="956">
        <f>gelir!C36</f>
        <v>98</v>
      </c>
      <c r="D36" s="993">
        <f>gelir!D36</f>
        <v>22237</v>
      </c>
      <c r="E36" s="993">
        <f>gelir!E36</f>
        <v>0</v>
      </c>
      <c r="F36" s="993">
        <f>gelir!F36</f>
        <v>0</v>
      </c>
    </row>
    <row r="37" spans="1:6">
      <c r="A37" s="966" t="s">
        <v>528</v>
      </c>
      <c r="B37" s="967"/>
      <c r="C37" s="956">
        <f>gelir!C37</f>
        <v>2575</v>
      </c>
      <c r="D37" s="993">
        <f>gelir!D37</f>
        <v>-3549</v>
      </c>
      <c r="E37" s="993">
        <f>gelir!E37</f>
        <v>0</v>
      </c>
      <c r="F37" s="993">
        <f>gelir!F37</f>
        <v>0</v>
      </c>
    </row>
    <row r="38" spans="1:6" s="947" customFormat="1" ht="15">
      <c r="A38" s="964" t="s">
        <v>529</v>
      </c>
      <c r="B38" s="965"/>
      <c r="C38" s="959">
        <f>gelir!C38</f>
        <v>12536</v>
      </c>
      <c r="D38" s="991">
        <f>gelir!D38</f>
        <v>8524</v>
      </c>
      <c r="E38" s="991">
        <f>gelir!E38</f>
        <v>0</v>
      </c>
      <c r="F38" s="991">
        <f>gelir!F38</f>
        <v>0</v>
      </c>
    </row>
    <row r="39" spans="1:6" s="947" customFormat="1" ht="30">
      <c r="A39" s="1003" t="s">
        <v>530</v>
      </c>
      <c r="B39" s="990"/>
      <c r="C39" s="994">
        <f>gelir!C39</f>
        <v>91085</v>
      </c>
      <c r="D39" s="995">
        <f>gelir!D39</f>
        <v>83170</v>
      </c>
      <c r="E39" s="995">
        <f>gelir!E39</f>
        <v>0</v>
      </c>
      <c r="F39" s="995">
        <f>gelir!F39</f>
        <v>0</v>
      </c>
    </row>
    <row r="40" spans="1:6" s="948" customFormat="1" ht="28.5" customHeight="1">
      <c r="A40" s="996" t="s">
        <v>531</v>
      </c>
      <c r="B40" s="990"/>
      <c r="C40" s="997">
        <f>gelir!C40</f>
        <v>516</v>
      </c>
      <c r="D40" s="998">
        <f>gelir!D40</f>
        <v>2106</v>
      </c>
      <c r="E40" s="998">
        <f>gelir!E40</f>
        <v>0</v>
      </c>
      <c r="F40" s="998">
        <f>gelir!F40</f>
        <v>0</v>
      </c>
    </row>
    <row r="41" spans="1:6" s="948" customFormat="1" ht="28.5" customHeight="1">
      <c r="A41" s="996" t="s">
        <v>532</v>
      </c>
      <c r="B41" s="990"/>
      <c r="C41" s="997">
        <f>gelir!C41</f>
        <v>0</v>
      </c>
      <c r="D41" s="998">
        <f>gelir!D41</f>
        <v>0</v>
      </c>
      <c r="E41" s="998">
        <f>gelir!E41</f>
        <v>0</v>
      </c>
      <c r="F41" s="998">
        <f>gelir!F41</f>
        <v>0</v>
      </c>
    </row>
    <row r="42" spans="1:6" s="1002" customFormat="1" ht="27.75">
      <c r="A42" s="999" t="s">
        <v>533</v>
      </c>
      <c r="B42" s="990"/>
      <c r="C42" s="1000">
        <f>gelir!C42</f>
        <v>0</v>
      </c>
      <c r="D42" s="1001">
        <f>gelir!D42</f>
        <v>0</v>
      </c>
      <c r="E42" s="1001">
        <f>gelir!E42</f>
        <v>0</v>
      </c>
      <c r="F42" s="1001">
        <f>gelir!F42</f>
        <v>0</v>
      </c>
    </row>
    <row r="43" spans="1:6" s="947" customFormat="1" ht="15">
      <c r="A43" s="964" t="s">
        <v>534</v>
      </c>
      <c r="B43" s="965"/>
      <c r="C43" s="959">
        <f>gelir!C43</f>
        <v>31921</v>
      </c>
      <c r="D43" s="991">
        <f>gelir!D43</f>
        <v>25441</v>
      </c>
      <c r="E43" s="991">
        <f>gelir!E43</f>
        <v>0</v>
      </c>
      <c r="F43" s="991">
        <f>gelir!F43</f>
        <v>0</v>
      </c>
    </row>
    <row r="44" spans="1:6" s="947" customFormat="1" ht="15">
      <c r="A44" s="964" t="s">
        <v>535</v>
      </c>
      <c r="B44" s="965"/>
      <c r="C44" s="959">
        <f>gelir!C44</f>
        <v>62358</v>
      </c>
      <c r="D44" s="991">
        <f>gelir!D44</f>
        <v>48445</v>
      </c>
      <c r="E44" s="991">
        <f>gelir!E44</f>
        <v>0</v>
      </c>
      <c r="F44" s="991">
        <f>gelir!F44</f>
        <v>0</v>
      </c>
    </row>
    <row r="45" spans="1:6" s="947" customFormat="1" ht="15">
      <c r="A45" s="964" t="s">
        <v>536</v>
      </c>
      <c r="B45" s="990"/>
      <c r="C45" s="960">
        <f>gelir!C45</f>
        <v>-3710</v>
      </c>
      <c r="D45" s="961">
        <f>gelir!D45</f>
        <v>7178</v>
      </c>
      <c r="E45" s="961">
        <f>gelir!E45</f>
        <v>0</v>
      </c>
      <c r="F45" s="961">
        <f>gelir!F45</f>
        <v>0</v>
      </c>
    </row>
    <row r="46" spans="1:6" s="947" customFormat="1" ht="15">
      <c r="A46" s="1003" t="s">
        <v>537</v>
      </c>
      <c r="B46" s="965"/>
      <c r="C46" s="959">
        <f>gelir!C46</f>
        <v>0</v>
      </c>
      <c r="D46" s="991">
        <f>gelir!D46</f>
        <v>0</v>
      </c>
      <c r="E46" s="991">
        <f>gelir!E46</f>
        <v>0</v>
      </c>
      <c r="F46" s="991">
        <f>gelir!F46</f>
        <v>0</v>
      </c>
    </row>
    <row r="47" spans="1:6" s="947" customFormat="1" ht="14.25" customHeight="1">
      <c r="A47" s="1003" t="s">
        <v>538</v>
      </c>
      <c r="B47" s="965"/>
      <c r="C47" s="1004">
        <f>gelir!C47</f>
        <v>0</v>
      </c>
      <c r="D47" s="1005">
        <f>gelir!D47</f>
        <v>0</v>
      </c>
      <c r="E47" s="1005">
        <f>gelir!E47</f>
        <v>0</v>
      </c>
      <c r="F47" s="1005">
        <f>gelir!F47</f>
        <v>0</v>
      </c>
    </row>
    <row r="48" spans="1:6" s="947" customFormat="1" ht="15">
      <c r="A48" s="964" t="s">
        <v>539</v>
      </c>
      <c r="B48" s="965"/>
      <c r="C48" s="1004">
        <f>gelir!C48</f>
        <v>0</v>
      </c>
      <c r="D48" s="1005">
        <f>gelir!D48</f>
        <v>0</v>
      </c>
      <c r="E48" s="1005">
        <f>gelir!E48</f>
        <v>0</v>
      </c>
      <c r="F48" s="1005">
        <f>gelir!F48</f>
        <v>0</v>
      </c>
    </row>
    <row r="49" spans="1:6" s="947" customFormat="1" ht="30" customHeight="1">
      <c r="A49" s="1003" t="s">
        <v>540</v>
      </c>
      <c r="B49" s="965"/>
      <c r="C49" s="960">
        <f>gelir!C49</f>
        <v>-3710</v>
      </c>
      <c r="D49" s="992">
        <f>gelir!D49</f>
        <v>7178</v>
      </c>
      <c r="E49" s="992">
        <f>gelir!E49</f>
        <v>0</v>
      </c>
      <c r="F49" s="992">
        <f>gelir!F49</f>
        <v>0</v>
      </c>
    </row>
    <row r="50" spans="1:6" s="947" customFormat="1" ht="30" customHeight="1">
      <c r="A50" s="1003" t="s">
        <v>541</v>
      </c>
      <c r="B50" s="965"/>
      <c r="C50" s="960">
        <f>gelir!C50</f>
        <v>4130</v>
      </c>
      <c r="D50" s="992">
        <f>gelir!D50</f>
        <v>9609</v>
      </c>
      <c r="E50" s="992">
        <f>gelir!E50</f>
        <v>0</v>
      </c>
      <c r="F50" s="992">
        <f>gelir!F50</f>
        <v>0</v>
      </c>
    </row>
    <row r="51" spans="1:6" s="947" customFormat="1" ht="15">
      <c r="A51" s="1006" t="s">
        <v>542</v>
      </c>
      <c r="B51" s="969"/>
      <c r="C51" s="956">
        <f>gelir!C51</f>
        <v>0</v>
      </c>
      <c r="D51" s="968">
        <f>gelir!D51</f>
        <v>0</v>
      </c>
      <c r="E51" s="968">
        <f>gelir!E51</f>
        <v>0</v>
      </c>
      <c r="F51" s="968">
        <f>gelir!F51</f>
        <v>0</v>
      </c>
    </row>
    <row r="52" spans="1:6" s="947" customFormat="1" ht="15">
      <c r="A52" s="1006" t="s">
        <v>543</v>
      </c>
      <c r="B52" s="969"/>
      <c r="C52" s="956">
        <f>gelir!C52</f>
        <v>0</v>
      </c>
      <c r="D52" s="968">
        <f>gelir!D52</f>
        <v>0</v>
      </c>
      <c r="E52" s="968">
        <f>gelir!E52</f>
        <v>0</v>
      </c>
      <c r="F52" s="968">
        <f>gelir!F52</f>
        <v>0</v>
      </c>
    </row>
    <row r="53" spans="1:6" s="947" customFormat="1" ht="15">
      <c r="A53" s="1006" t="s">
        <v>544</v>
      </c>
      <c r="B53" s="969"/>
      <c r="C53" s="956">
        <f>gelir!C53</f>
        <v>4130</v>
      </c>
      <c r="D53" s="968">
        <f>gelir!D53</f>
        <v>9609</v>
      </c>
      <c r="E53" s="968">
        <f>gelir!E53</f>
        <v>0</v>
      </c>
      <c r="F53" s="968">
        <f>gelir!F53</f>
        <v>0</v>
      </c>
    </row>
    <row r="54" spans="1:6" s="947" customFormat="1" ht="28.5" customHeight="1">
      <c r="A54" s="1003" t="s">
        <v>545</v>
      </c>
      <c r="B54" s="965"/>
      <c r="C54" s="960">
        <f>gelir!C54</f>
        <v>420</v>
      </c>
      <c r="D54" s="992">
        <f>gelir!D54</f>
        <v>16787</v>
      </c>
      <c r="E54" s="992">
        <f>gelir!E54</f>
        <v>0</v>
      </c>
      <c r="F54" s="992">
        <f>gelir!F54</f>
        <v>0</v>
      </c>
    </row>
    <row r="55" spans="1:6" s="947" customFormat="1" ht="15">
      <c r="A55" s="964" t="s">
        <v>546</v>
      </c>
      <c r="B55" s="965"/>
      <c r="C55" s="960">
        <f>gelir!C55</f>
        <v>0</v>
      </c>
      <c r="D55" s="992">
        <f>gelir!D55</f>
        <v>0</v>
      </c>
      <c r="E55" s="992">
        <f>gelir!E55</f>
        <v>0</v>
      </c>
      <c r="F55" s="992">
        <f>gelir!F55</f>
        <v>0</v>
      </c>
    </row>
    <row r="56" spans="1:6">
      <c r="A56" s="966" t="s">
        <v>547</v>
      </c>
      <c r="B56" s="969"/>
      <c r="C56" s="956">
        <f>gelir!C56</f>
        <v>0</v>
      </c>
      <c r="D56" s="968">
        <f>gelir!D56</f>
        <v>0</v>
      </c>
      <c r="E56" s="968">
        <f>gelir!E56</f>
        <v>0</v>
      </c>
      <c r="F56" s="968">
        <f>gelir!F56</f>
        <v>0</v>
      </c>
    </row>
    <row r="57" spans="1:6" ht="28.5">
      <c r="A57" s="1007" t="s">
        <v>548</v>
      </c>
      <c r="B57" s="969"/>
      <c r="C57" s="956">
        <f>gelir!C57</f>
        <v>0</v>
      </c>
      <c r="D57" s="968">
        <f>gelir!D57</f>
        <v>0</v>
      </c>
      <c r="E57" s="968">
        <f>gelir!E57</f>
        <v>0</v>
      </c>
      <c r="F57" s="968">
        <f>gelir!F57</f>
        <v>0</v>
      </c>
    </row>
    <row r="58" spans="1:6">
      <c r="A58" s="966" t="s">
        <v>549</v>
      </c>
      <c r="B58" s="969"/>
      <c r="C58" s="956">
        <f>gelir!C58</f>
        <v>0</v>
      </c>
      <c r="D58" s="968">
        <f>gelir!D58</f>
        <v>0</v>
      </c>
      <c r="E58" s="968">
        <f>gelir!E58</f>
        <v>0</v>
      </c>
      <c r="F58" s="968">
        <f>gelir!F58</f>
        <v>0</v>
      </c>
    </row>
    <row r="59" spans="1:6" s="947" customFormat="1" ht="15">
      <c r="A59" s="964" t="s">
        <v>550</v>
      </c>
      <c r="B59" s="965"/>
      <c r="C59" s="960">
        <f>gelir!C59</f>
        <v>0</v>
      </c>
      <c r="D59" s="992">
        <f>gelir!D59</f>
        <v>0</v>
      </c>
      <c r="E59" s="992">
        <f>gelir!E59</f>
        <v>0</v>
      </c>
      <c r="F59" s="992">
        <f>gelir!F59</f>
        <v>0</v>
      </c>
    </row>
    <row r="60" spans="1:6">
      <c r="A60" s="966" t="s">
        <v>551</v>
      </c>
      <c r="B60" s="969"/>
      <c r="C60" s="956">
        <f>gelir!C60</f>
        <v>0</v>
      </c>
      <c r="D60" s="968">
        <f>gelir!D60</f>
        <v>0</v>
      </c>
      <c r="E60" s="968">
        <f>gelir!E60</f>
        <v>0</v>
      </c>
      <c r="F60" s="968">
        <f>gelir!F60</f>
        <v>0</v>
      </c>
    </row>
    <row r="61" spans="1:6" ht="28.5">
      <c r="A61" s="1007" t="s">
        <v>552</v>
      </c>
      <c r="B61" s="969"/>
      <c r="C61" s="956">
        <f>gelir!C61</f>
        <v>0</v>
      </c>
      <c r="D61" s="968">
        <f>gelir!D61</f>
        <v>0</v>
      </c>
      <c r="E61" s="968">
        <f>gelir!E61</f>
        <v>0</v>
      </c>
      <c r="F61" s="968">
        <f>gelir!F61</f>
        <v>0</v>
      </c>
    </row>
    <row r="62" spans="1:6">
      <c r="A62" s="966" t="s">
        <v>553</v>
      </c>
      <c r="B62" s="969"/>
      <c r="C62" s="956">
        <f>gelir!C62</f>
        <v>0</v>
      </c>
      <c r="D62" s="968">
        <f>gelir!D62</f>
        <v>0</v>
      </c>
      <c r="E62" s="968">
        <f>gelir!E62</f>
        <v>0</v>
      </c>
      <c r="F62" s="968">
        <f>gelir!F62</f>
        <v>0</v>
      </c>
    </row>
    <row r="63" spans="1:6" s="947" customFormat="1" ht="30" customHeight="1">
      <c r="A63" s="1003" t="s">
        <v>554</v>
      </c>
      <c r="B63" s="965"/>
      <c r="C63" s="960">
        <f>gelir!C63</f>
        <v>0</v>
      </c>
      <c r="D63" s="992">
        <f>gelir!D63</f>
        <v>0</v>
      </c>
      <c r="E63" s="992">
        <f>gelir!E63</f>
        <v>0</v>
      </c>
      <c r="F63" s="992">
        <f>gelir!F63</f>
        <v>0</v>
      </c>
    </row>
    <row r="64" spans="1:6" s="947" customFormat="1" ht="32.25" customHeight="1">
      <c r="A64" s="1003" t="s">
        <v>555</v>
      </c>
      <c r="B64" s="965"/>
      <c r="C64" s="960">
        <f>gelir!C64</f>
        <v>0</v>
      </c>
      <c r="D64" s="992">
        <f>gelir!D64</f>
        <v>0</v>
      </c>
      <c r="E64" s="992">
        <f>gelir!E64</f>
        <v>0</v>
      </c>
      <c r="F64" s="992">
        <f>gelir!F64</f>
        <v>0</v>
      </c>
    </row>
    <row r="65" spans="1:6">
      <c r="A65" s="1006" t="s">
        <v>556</v>
      </c>
      <c r="B65" s="969"/>
      <c r="C65" s="956">
        <f>gelir!C65</f>
        <v>0</v>
      </c>
      <c r="D65" s="968">
        <f>gelir!D65</f>
        <v>0</v>
      </c>
      <c r="E65" s="968">
        <f>gelir!E65</f>
        <v>0</v>
      </c>
      <c r="F65" s="968">
        <f>gelir!F65</f>
        <v>0</v>
      </c>
    </row>
    <row r="66" spans="1:6">
      <c r="A66" s="1006" t="s">
        <v>557</v>
      </c>
      <c r="B66" s="969"/>
      <c r="C66" s="956">
        <f>gelir!C66</f>
        <v>0</v>
      </c>
      <c r="D66" s="968">
        <f>gelir!D66</f>
        <v>0</v>
      </c>
      <c r="E66" s="968">
        <f>gelir!E66</f>
        <v>0</v>
      </c>
      <c r="F66" s="968">
        <f>gelir!F66</f>
        <v>0</v>
      </c>
    </row>
    <row r="67" spans="1:6">
      <c r="A67" s="1006" t="s">
        <v>558</v>
      </c>
      <c r="B67" s="969"/>
      <c r="C67" s="956">
        <f>gelir!C67</f>
        <v>0</v>
      </c>
      <c r="D67" s="968">
        <f>gelir!D67</f>
        <v>0</v>
      </c>
      <c r="E67" s="968">
        <f>gelir!E67</f>
        <v>0</v>
      </c>
      <c r="F67" s="968">
        <f>gelir!F67</f>
        <v>0</v>
      </c>
    </row>
    <row r="68" spans="1:6" s="947" customFormat="1" ht="29.25" customHeight="1">
      <c r="A68" s="1003" t="s">
        <v>559</v>
      </c>
      <c r="B68" s="965"/>
      <c r="C68" s="960">
        <f>gelir!C68</f>
        <v>0</v>
      </c>
      <c r="D68" s="961">
        <f>gelir!D68</f>
        <v>0</v>
      </c>
      <c r="E68" s="961">
        <f>gelir!E68</f>
        <v>0</v>
      </c>
      <c r="F68" s="961">
        <f>gelir!F68</f>
        <v>0</v>
      </c>
    </row>
    <row r="69" spans="1:6" s="947" customFormat="1" ht="15">
      <c r="A69" s="964" t="s">
        <v>560</v>
      </c>
      <c r="B69" s="965"/>
      <c r="C69" s="960">
        <f>gelir!C69</f>
        <v>420</v>
      </c>
      <c r="D69" s="961">
        <f>gelir!D69</f>
        <v>16787</v>
      </c>
      <c r="E69" s="961">
        <f>gelir!E69</f>
        <v>0</v>
      </c>
      <c r="F69" s="961">
        <f>gelir!F69</f>
        <v>0</v>
      </c>
    </row>
    <row r="70" spans="1:6" ht="22.5" customHeight="1">
      <c r="A70" s="1008" t="s">
        <v>561</v>
      </c>
      <c r="B70" s="1009"/>
      <c r="C70" s="1010">
        <f>gelir!C70</f>
        <v>2.0000000000000002E-5</v>
      </c>
      <c r="D70" s="1011">
        <f>gelir!D70</f>
        <v>9.6000000000000002E-4</v>
      </c>
      <c r="E70" s="1011">
        <f>gelir!E70</f>
        <v>0</v>
      </c>
      <c r="F70" s="1011">
        <f>gelir!F70</f>
        <v>0</v>
      </c>
    </row>
    <row r="71" spans="1:6">
      <c r="A71" s="1012"/>
    </row>
    <row r="991" s="1013" customFormat="1" ht="12.75"/>
    <row r="992" s="1013" customFormat="1" ht="12.75"/>
    <row r="993" spans="1:5" s="1013" customFormat="1" ht="21.75" customHeight="1">
      <c r="A993" s="1014"/>
      <c r="B993" s="1015" t="s">
        <v>562</v>
      </c>
      <c r="C993" s="1016" t="s">
        <v>563</v>
      </c>
      <c r="E993" s="1016" t="s">
        <v>563</v>
      </c>
    </row>
    <row r="994" spans="1:5" s="1013" customFormat="1" ht="21.75" customHeight="1">
      <c r="A994" s="1017"/>
      <c r="B994" s="1018" t="e">
        <f>IF('inc-exp'!#REF!=('inc-exp'!#REF!+'inc-exp'!#REF!),"Tutuyor","Tutmuyor")</f>
        <v>#REF!</v>
      </c>
      <c r="C994" s="1019" t="e">
        <f>IF('inc-exp'!#REF!=('inc-exp'!#REF!+'inc-exp'!#REF!),"Tutuyor","Tutmuyor")</f>
        <v>#REF!</v>
      </c>
      <c r="E994" s="1019" t="e">
        <f>IF('inc-exp'!#REF!=('inc-exp'!#REF!+'inc-exp'!#REF!),"Tutuyor","Tutmuyor")</f>
        <v>#REF!</v>
      </c>
    </row>
  </sheetData>
  <sheetProtection password="CF27" sheet="1"/>
  <mergeCells count="4">
    <mergeCell ref="C4:D4"/>
    <mergeCell ref="A2:B2"/>
    <mergeCell ref="B5:B6"/>
    <mergeCell ref="E4:F4"/>
  </mergeCells>
  <phoneticPr fontId="0" type="noConversion"/>
  <conditionalFormatting sqref="A994:C994 E994">
    <cfRule type="cellIs" dxfId="1" priority="1" stopIfTrue="1" operator="equal">
      <formula>"Tutmuyor"</formula>
    </cfRule>
  </conditionalFormatting>
  <printOptions horizontalCentered="1" verticalCentered="1"/>
  <pageMargins left="0.70866141732283505" right="0.51" top="0.71" bottom="0.61" header="0.35433070866141703" footer="0.31496062992126"/>
  <pageSetup paperSize="9" scale="63" orientation="portrait" r:id="rId1"/>
  <headerFooter alignWithMargins="0">
    <oddHeader>&amp;R&amp;"Times New Roman,Normal"&amp;12Appendix 1-C</oddHeader>
    <oddFooter>&amp;C&amp;"Times New Roman,Normal"&amp;14 4</oddFooter>
  </headerFooter>
  <ignoredErrors>
    <ignoredError sqref="C6:F6 C71:F184"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39</vt:i4>
      </vt:variant>
      <vt:variant>
        <vt:lpstr>Named Ranges</vt:lpstr>
      </vt:variant>
      <vt:variant>
        <vt:i4>38</vt:i4>
      </vt:variant>
    </vt:vector>
  </HeadingPairs>
  <TitlesOfParts>
    <vt:vector size="77" baseType="lpstr">
      <vt:lpstr>kapak-cover</vt:lpstr>
      <vt:lpstr>varlıklar</vt:lpstr>
      <vt:lpstr>assets</vt:lpstr>
      <vt:lpstr>yüküm.</vt:lpstr>
      <vt:lpstr>liabilities</vt:lpstr>
      <vt:lpstr>nazım</vt:lpstr>
      <vt:lpstr>commit.</vt:lpstr>
      <vt:lpstr>gelir</vt:lpstr>
      <vt:lpstr>inc-exp</vt:lpstr>
      <vt:lpstr>kaps.gel.</vt:lpstr>
      <vt:lpstr>comp.inc.</vt:lpstr>
      <vt:lpstr>özkaynak</vt:lpstr>
      <vt:lpstr>SE</vt:lpstr>
      <vt:lpstr>nakit akış</vt:lpstr>
      <vt:lpstr>cash-flow</vt:lpstr>
      <vt:lpstr>kar dağ.</vt:lpstr>
      <vt:lpstr>profit distr.</vt:lpstr>
      <vt:lpstr>malibünye1</vt:lpstr>
      <vt:lpstr>fin.pos.1</vt:lpstr>
      <vt:lpstr>malibünye2</vt:lpstr>
      <vt:lpstr>fin.pos.2</vt:lpstr>
      <vt:lpstr>KR5 stan.yak.</vt:lpstr>
      <vt:lpstr>KR5 stan.app.</vt:lpstr>
      <vt:lpstr>aktif1</vt:lpstr>
      <vt:lpstr>assets1</vt:lpstr>
      <vt:lpstr>aktif2</vt:lpstr>
      <vt:lpstr>assets2</vt:lpstr>
      <vt:lpstr>pasif1</vt:lpstr>
      <vt:lpstr>liab1</vt:lpstr>
      <vt:lpstr>pasif2</vt:lpstr>
      <vt:lpstr>liab2</vt:lpstr>
      <vt:lpstr>nzm</vt:lpstr>
      <vt:lpstr>off-bs</vt:lpstr>
      <vt:lpstr>gelir1</vt:lpstr>
      <vt:lpstr>income1</vt:lpstr>
      <vt:lpstr>risk grubu</vt:lpstr>
      <vt:lpstr>risk group</vt:lpstr>
      <vt:lpstr>yi-ydşb.tems.</vt:lpstr>
      <vt:lpstr>branches</vt:lpstr>
      <vt:lpstr>fin.pos.1!krediriski</vt:lpstr>
      <vt:lpstr>krediriski</vt:lpstr>
      <vt:lpstr>aktif1!Print_Area</vt:lpstr>
      <vt:lpstr>aktif2!Print_Area</vt:lpstr>
      <vt:lpstr>assets!Print_Area</vt:lpstr>
      <vt:lpstr>assets1!Print_Area</vt:lpstr>
      <vt:lpstr>assets2!Print_Area</vt:lpstr>
      <vt:lpstr>'cash-flow'!Print_Area</vt:lpstr>
      <vt:lpstr>commit.!Print_Area</vt:lpstr>
      <vt:lpstr>comp.inc.!Print_Area</vt:lpstr>
      <vt:lpstr>fin.pos.1!Print_Area</vt:lpstr>
      <vt:lpstr>fin.pos.2!Print_Area</vt:lpstr>
      <vt:lpstr>gelir!Print_Area</vt:lpstr>
      <vt:lpstr>gelir1!Print_Area</vt:lpstr>
      <vt:lpstr>'inc-exp'!Print_Area</vt:lpstr>
      <vt:lpstr>income1!Print_Area</vt:lpstr>
      <vt:lpstr>'kapak-cover'!Print_Area</vt:lpstr>
      <vt:lpstr>kaps.gel.!Print_Area</vt:lpstr>
      <vt:lpstr>'kar dağ.'!Print_Area</vt:lpstr>
      <vt:lpstr>liab1!Print_Area</vt:lpstr>
      <vt:lpstr>liab2!Print_Area</vt:lpstr>
      <vt:lpstr>liabilities!Print_Area</vt:lpstr>
      <vt:lpstr>malibünye1!Print_Area</vt:lpstr>
      <vt:lpstr>malibünye2!Print_Area</vt:lpstr>
      <vt:lpstr>'nakit akış'!Print_Area</vt:lpstr>
      <vt:lpstr>nazım!Print_Area</vt:lpstr>
      <vt:lpstr>nzm!Print_Area</vt:lpstr>
      <vt:lpstr>'off-bs'!Print_Area</vt:lpstr>
      <vt:lpstr>özkaynak!Print_Area</vt:lpstr>
      <vt:lpstr>pasif1!Print_Area</vt:lpstr>
      <vt:lpstr>pasif2!Print_Area</vt:lpstr>
      <vt:lpstr>'profit distr.'!Print_Area</vt:lpstr>
      <vt:lpstr>'risk group'!Print_Area</vt:lpstr>
      <vt:lpstr>'risk grubu'!Print_Area</vt:lpstr>
      <vt:lpstr>SE!Print_Area</vt:lpstr>
      <vt:lpstr>varlıklar!Print_Area</vt:lpstr>
      <vt:lpstr>'yi-ydşb.tems.'!Print_Area</vt:lpstr>
      <vt:lpstr>yüküm.!Print_Area</vt:lpstr>
    </vt:vector>
  </TitlesOfParts>
  <Manager/>
  <Company>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gkilinc</dc:creator>
  <cp:keywords/>
  <dc:description/>
  <cp:lastModifiedBy>Aslı Özaktan</cp:lastModifiedBy>
  <cp:revision/>
  <dcterms:created xsi:type="dcterms:W3CDTF">2002-11-25T11:12:53Z</dcterms:created>
  <dcterms:modified xsi:type="dcterms:W3CDTF">2025-05-21T06:12:38Z</dcterms:modified>
  <cp:category/>
  <cp:contentStatus/>
</cp:coreProperties>
</file>